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2023\3_E_y_S\Informes\PDD_I_SEMESTRE_2023\Documentos finales a radicar\"/>
    </mc:Choice>
  </mc:AlternateContent>
  <xr:revisionPtr revIDLastSave="0" documentId="13_ncr:1_{1ED802EB-1273-43FC-88AA-BAB8662962A3}" xr6:coauthVersionLast="47" xr6:coauthVersionMax="47" xr10:uidLastSave="{00000000-0000-0000-0000-000000000000}"/>
  <bookViews>
    <workbookView xWindow="-120" yWindow="-120" windowWidth="19440" windowHeight="15000" tabRatio="982" xr2:uid="{00000000-000D-0000-FFFF-FFFF00000000}"/>
  </bookViews>
  <sheets>
    <sheet name="Resumen Ejecutivo" sheetId="1" r:id="rId1"/>
    <sheet name="PROYECTO 7850" sheetId="2" r:id="rId2"/>
    <sheet name="PROYECTO 7851" sheetId="3" r:id="rId3"/>
    <sheet name="PROYECTO 7852" sheetId="4" r:id="rId4"/>
    <sheet name="PROYECTO 7853" sheetId="5" r:id="rId5"/>
    <sheet name="PROYECTO 7854" sheetId="6" r:id="rId6"/>
    <sheet name="PROYECTO 7855" sheetId="7" r:id="rId7"/>
    <sheet name="PROYECTO 7856" sheetId="8" r:id="rId8"/>
    <sheet name="PROYECTO 7857" sheetId="9" r:id="rId9"/>
    <sheet name="Presupuesto"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oLO+Ljc5LPBzZvq+kBwrNWRBaQP+EeppMw7BYT8uLM="/>
    </ext>
  </extLst>
</workbook>
</file>

<file path=xl/calcChain.xml><?xml version="1.0" encoding="utf-8"?>
<calcChain xmlns="http://schemas.openxmlformats.org/spreadsheetml/2006/main">
  <c r="D4" i="1" l="1"/>
  <c r="D5" i="1"/>
  <c r="J15" i="10"/>
  <c r="E12" i="10" l="1"/>
  <c r="E13" i="10"/>
  <c r="E14" i="10"/>
  <c r="E15" i="10"/>
  <c r="E16" i="10"/>
  <c r="E17" i="10"/>
  <c r="E18" i="10"/>
  <c r="M8" i="10"/>
  <c r="K55" i="10"/>
  <c r="M55" i="10" s="1"/>
  <c r="H11" i="1" s="1"/>
  <c r="J55" i="10"/>
  <c r="G11" i="1" s="1"/>
  <c r="I55" i="10"/>
  <c r="H55" i="10"/>
  <c r="F55" i="10"/>
  <c r="G55" i="10" s="1"/>
  <c r="F11" i="1" s="1"/>
  <c r="E55" i="10"/>
  <c r="D55" i="10"/>
  <c r="C55" i="10"/>
  <c r="N54" i="10"/>
  <c r="G54" i="10"/>
  <c r="E54" i="10"/>
  <c r="N53" i="10"/>
  <c r="O53" i="10" s="1"/>
  <c r="M53" i="10"/>
  <c r="J53" i="10"/>
  <c r="G53" i="10"/>
  <c r="E53" i="10"/>
  <c r="N52" i="10"/>
  <c r="N55" i="10" s="1"/>
  <c r="O55" i="10" s="1"/>
  <c r="M52" i="10"/>
  <c r="J52" i="10"/>
  <c r="G52" i="10"/>
  <c r="E52" i="10"/>
  <c r="N51" i="10"/>
  <c r="O51" i="10" s="1"/>
  <c r="K51" i="10"/>
  <c r="M51" i="10" s="1"/>
  <c r="H10" i="1" s="1"/>
  <c r="I51" i="10"/>
  <c r="J51" i="10" s="1"/>
  <c r="G10" i="1" s="1"/>
  <c r="H51" i="10"/>
  <c r="F51" i="10"/>
  <c r="E51" i="10"/>
  <c r="E10" i="1" s="1"/>
  <c r="D51" i="10"/>
  <c r="G51" i="10" s="1"/>
  <c r="F10" i="1" s="1"/>
  <c r="C51" i="10"/>
  <c r="N50" i="10"/>
  <c r="O50" i="10" s="1"/>
  <c r="M50" i="10"/>
  <c r="J50" i="10"/>
  <c r="G50" i="10"/>
  <c r="E50" i="10"/>
  <c r="N49" i="10"/>
  <c r="O49" i="10" s="1"/>
  <c r="M49" i="10"/>
  <c r="J49" i="10"/>
  <c r="G49" i="10"/>
  <c r="E49" i="10"/>
  <c r="N48" i="10"/>
  <c r="O48" i="10" s="1"/>
  <c r="M48" i="10"/>
  <c r="J48" i="10"/>
  <c r="G48" i="10"/>
  <c r="E48" i="10"/>
  <c r="K47" i="10"/>
  <c r="M47" i="10" s="1"/>
  <c r="H9" i="1" s="1"/>
  <c r="I47" i="10"/>
  <c r="J47" i="10" s="1"/>
  <c r="G9" i="1" s="1"/>
  <c r="H47" i="10"/>
  <c r="F47" i="10"/>
  <c r="D47" i="10"/>
  <c r="G47" i="10" s="1"/>
  <c r="F9" i="1" s="1"/>
  <c r="C47" i="10"/>
  <c r="E47" i="10" s="1"/>
  <c r="E9" i="1" s="1"/>
  <c r="N46" i="10"/>
  <c r="O46" i="10" s="1"/>
  <c r="M46" i="10"/>
  <c r="J46" i="10"/>
  <c r="G46" i="10"/>
  <c r="E46" i="10"/>
  <c r="N45" i="10"/>
  <c r="O45" i="10" s="1"/>
  <c r="M45" i="10"/>
  <c r="J45" i="10"/>
  <c r="G45" i="10"/>
  <c r="E45" i="10"/>
  <c r="N44" i="10"/>
  <c r="N47" i="10" s="1"/>
  <c r="O47" i="10" s="1"/>
  <c r="E44" i="10"/>
  <c r="O43" i="10"/>
  <c r="N43" i="10"/>
  <c r="M43" i="10"/>
  <c r="J43" i="10"/>
  <c r="G43" i="10"/>
  <c r="E43" i="10"/>
  <c r="K42" i="10"/>
  <c r="J42" i="10"/>
  <c r="I42" i="10"/>
  <c r="H42" i="10"/>
  <c r="F42" i="10"/>
  <c r="G42" i="10" s="1"/>
  <c r="F8" i="1" s="1"/>
  <c r="D42" i="10"/>
  <c r="E42" i="10" s="1"/>
  <c r="E8" i="1" s="1"/>
  <c r="C42" i="10"/>
  <c r="N41" i="10"/>
  <c r="N40" i="10"/>
  <c r="O40" i="10" s="1"/>
  <c r="M40" i="10"/>
  <c r="J40" i="10"/>
  <c r="G40" i="10"/>
  <c r="E40" i="10"/>
  <c r="N38" i="10"/>
  <c r="O38" i="10" s="1"/>
  <c r="M38" i="10"/>
  <c r="J38" i="10"/>
  <c r="G38" i="10"/>
  <c r="E38" i="10"/>
  <c r="O37" i="10"/>
  <c r="N37" i="10"/>
  <c r="M37" i="10"/>
  <c r="J37" i="10"/>
  <c r="G37" i="10"/>
  <c r="E37" i="10"/>
  <c r="O36" i="10"/>
  <c r="N36" i="10"/>
  <c r="M36" i="10"/>
  <c r="J36" i="10"/>
  <c r="G36" i="10"/>
  <c r="E36" i="10"/>
  <c r="N35" i="10"/>
  <c r="O35" i="10" s="1"/>
  <c r="M35" i="10"/>
  <c r="J35" i="10"/>
  <c r="G35" i="10"/>
  <c r="E35" i="10"/>
  <c r="K34" i="10"/>
  <c r="M34" i="10" s="1"/>
  <c r="H7" i="1" s="1"/>
  <c r="I34" i="10"/>
  <c r="H34" i="10"/>
  <c r="F34" i="10"/>
  <c r="G34" i="10" s="1"/>
  <c r="F7" i="1" s="1"/>
  <c r="D34" i="10"/>
  <c r="E34" i="10" s="1"/>
  <c r="E7" i="1" s="1"/>
  <c r="C34" i="10"/>
  <c r="N33" i="10"/>
  <c r="N32" i="10"/>
  <c r="N31" i="10"/>
  <c r="O31" i="10" s="1"/>
  <c r="M31" i="10"/>
  <c r="J31" i="10"/>
  <c r="G31" i="10"/>
  <c r="E31" i="10"/>
  <c r="N30" i="10"/>
  <c r="O30" i="10" s="1"/>
  <c r="M30" i="10"/>
  <c r="J30" i="10"/>
  <c r="G30" i="10"/>
  <c r="E30" i="10"/>
  <c r="O29" i="10"/>
  <c r="N29" i="10"/>
  <c r="M29" i="10"/>
  <c r="J29" i="10"/>
  <c r="G29" i="10"/>
  <c r="E29" i="10"/>
  <c r="O28" i="10"/>
  <c r="N28" i="10"/>
  <c r="M28" i="10"/>
  <c r="J28" i="10"/>
  <c r="G28" i="10"/>
  <c r="E28" i="10"/>
  <c r="N27" i="10"/>
  <c r="N34" i="10" s="1"/>
  <c r="O34" i="10" s="1"/>
  <c r="M27" i="10"/>
  <c r="J27" i="10"/>
  <c r="G27" i="10"/>
  <c r="E27" i="10"/>
  <c r="K26" i="10"/>
  <c r="M26" i="10" s="1"/>
  <c r="H6" i="1" s="1"/>
  <c r="I26" i="10"/>
  <c r="H26" i="10"/>
  <c r="J26" i="10" s="1"/>
  <c r="G6" i="1" s="1"/>
  <c r="F26" i="10"/>
  <c r="G26" i="10" s="1"/>
  <c r="F6" i="1" s="1"/>
  <c r="D26" i="10"/>
  <c r="E26" i="10" s="1"/>
  <c r="E6" i="1" s="1"/>
  <c r="C26" i="10"/>
  <c r="O25" i="10"/>
  <c r="N25" i="10"/>
  <c r="M25" i="10"/>
  <c r="E25" i="10"/>
  <c r="O24" i="10"/>
  <c r="N24" i="10"/>
  <c r="M24" i="10"/>
  <c r="J24" i="10"/>
  <c r="G24" i="10"/>
  <c r="E24" i="10"/>
  <c r="O23" i="10"/>
  <c r="N23" i="10"/>
  <c r="M23" i="10"/>
  <c r="J23" i="10"/>
  <c r="G23" i="10"/>
  <c r="E23" i="10"/>
  <c r="O22" i="10"/>
  <c r="N22" i="10"/>
  <c r="M22" i="10"/>
  <c r="J22" i="10"/>
  <c r="G22" i="10"/>
  <c r="E22" i="10"/>
  <c r="O21" i="10"/>
  <c r="N21" i="10"/>
  <c r="N26" i="10" s="1"/>
  <c r="O26" i="10" s="1"/>
  <c r="M21" i="10"/>
  <c r="J21" i="10"/>
  <c r="G21" i="10"/>
  <c r="E21" i="10"/>
  <c r="K20" i="10"/>
  <c r="I20" i="10"/>
  <c r="H20" i="10"/>
  <c r="J20" i="10" s="1"/>
  <c r="G5" i="1" s="1"/>
  <c r="F20" i="10"/>
  <c r="G20" i="10" s="1"/>
  <c r="F5" i="1" s="1"/>
  <c r="D20" i="10"/>
  <c r="E20" i="10" s="1"/>
  <c r="E5" i="1" s="1"/>
  <c r="C20" i="10"/>
  <c r="O18" i="10"/>
  <c r="N18" i="10"/>
  <c r="J18" i="10"/>
  <c r="O17" i="10"/>
  <c r="N17" i="10"/>
  <c r="M17" i="10"/>
  <c r="J17" i="10"/>
  <c r="G17" i="10"/>
  <c r="O16" i="10"/>
  <c r="N16" i="10"/>
  <c r="M16" i="10"/>
  <c r="J16" i="10"/>
  <c r="G16" i="10"/>
  <c r="O15" i="10"/>
  <c r="N15" i="10"/>
  <c r="M15" i="10"/>
  <c r="G15" i="10"/>
  <c r="N14" i="10"/>
  <c r="O14" i="10" s="1"/>
  <c r="M14" i="10"/>
  <c r="J14" i="10"/>
  <c r="G14" i="10"/>
  <c r="N13" i="10"/>
  <c r="O13" i="10" s="1"/>
  <c r="M13" i="10"/>
  <c r="J13" i="10"/>
  <c r="G13" i="10"/>
  <c r="N12" i="10"/>
  <c r="M12" i="10"/>
  <c r="J12" i="10"/>
  <c r="G12" i="10"/>
  <c r="K11" i="10"/>
  <c r="I11" i="10"/>
  <c r="H11" i="10"/>
  <c r="F11" i="10"/>
  <c r="D11" i="10"/>
  <c r="C11" i="10"/>
  <c r="E11" i="10" s="1"/>
  <c r="E4" i="1" s="1"/>
  <c r="O9" i="10"/>
  <c r="N9" i="10"/>
  <c r="M9" i="10"/>
  <c r="J9" i="10"/>
  <c r="G9" i="10"/>
  <c r="E9" i="10"/>
  <c r="N8" i="10"/>
  <c r="O8" i="10" s="1"/>
  <c r="J8" i="10"/>
  <c r="G8" i="10"/>
  <c r="E8" i="10"/>
  <c r="N7" i="10"/>
  <c r="O7" i="10" s="1"/>
  <c r="M7" i="10"/>
  <c r="J7" i="10"/>
  <c r="G7" i="10"/>
  <c r="E7" i="10"/>
  <c r="N6" i="10"/>
  <c r="O6" i="10" s="1"/>
  <c r="M6" i="10"/>
  <c r="J6" i="10"/>
  <c r="G6" i="10"/>
  <c r="E6" i="10"/>
  <c r="N5" i="10"/>
  <c r="O5" i="10" s="1"/>
  <c r="M5" i="10"/>
  <c r="J5" i="10"/>
  <c r="G5" i="10"/>
  <c r="E5" i="10"/>
  <c r="N4" i="10"/>
  <c r="M4" i="10"/>
  <c r="J4" i="10"/>
  <c r="G4" i="10"/>
  <c r="E4" i="10"/>
  <c r="E15" i="9"/>
  <c r="E9" i="9"/>
  <c r="E4" i="9"/>
  <c r="E13" i="8"/>
  <c r="E7" i="8"/>
  <c r="E4" i="8"/>
  <c r="P2" i="8"/>
  <c r="E14" i="7"/>
  <c r="D14" i="7"/>
  <c r="E10" i="7"/>
  <c r="D10" i="7"/>
  <c r="D7" i="7"/>
  <c r="E7" i="7" s="1"/>
  <c r="D4" i="7"/>
  <c r="E4" i="7" s="1"/>
  <c r="E17" i="5"/>
  <c r="D17" i="5"/>
  <c r="E13" i="5"/>
  <c r="D13" i="5"/>
  <c r="D10" i="5"/>
  <c r="E10" i="5" s="1"/>
  <c r="D7" i="5"/>
  <c r="E7" i="5" s="1"/>
  <c r="E4" i="5"/>
  <c r="D4" i="5"/>
  <c r="E16" i="4"/>
  <c r="D16" i="4"/>
  <c r="E13" i="4"/>
  <c r="D13" i="4"/>
  <c r="E10" i="4"/>
  <c r="D10" i="4"/>
  <c r="E7" i="4"/>
  <c r="D7" i="4"/>
  <c r="E4" i="4"/>
  <c r="D4" i="4"/>
  <c r="C12" i="1"/>
  <c r="B12" i="1"/>
  <c r="E11" i="1"/>
  <c r="D11" i="1"/>
  <c r="D10" i="1"/>
  <c r="D9" i="1"/>
  <c r="D12" i="1" s="1"/>
  <c r="G8" i="1"/>
  <c r="D8" i="1"/>
  <c r="D7" i="1"/>
  <c r="D6" i="1"/>
  <c r="E12" i="1" l="1"/>
  <c r="N20" i="10"/>
  <c r="O20" i="10" s="1"/>
  <c r="M20" i="10"/>
  <c r="H5" i="1" s="1"/>
  <c r="J11" i="10"/>
  <c r="G4" i="1" s="1"/>
  <c r="M11" i="10"/>
  <c r="H4" i="1" s="1"/>
  <c r="N11" i="10"/>
  <c r="O11" i="10" s="1"/>
  <c r="O4" i="10"/>
  <c r="G11" i="10"/>
  <c r="F4" i="1" s="1"/>
  <c r="F12" i="1" s="1"/>
  <c r="M42" i="10"/>
  <c r="H8" i="1" s="1"/>
  <c r="J34" i="10"/>
  <c r="G7" i="1" s="1"/>
  <c r="N42" i="10"/>
  <c r="O42" i="10" s="1"/>
  <c r="O52" i="10"/>
  <c r="O12" i="10"/>
  <c r="O44" i="10"/>
  <c r="O27" i="10"/>
  <c r="H12" i="1" l="1"/>
  <c r="G12" i="1"/>
</calcChain>
</file>

<file path=xl/sharedStrings.xml><?xml version="1.0" encoding="utf-8"?>
<sst xmlns="http://schemas.openxmlformats.org/spreadsheetml/2006/main" count="1067" uniqueCount="441">
  <si>
    <t>RESUMEN EJECUTIVO SEGUIMIENTO AL CUMPLIMIENTO DE METAS A CARGO DEL IDRD EN EL PLAN DISTRITAL DE DESARROLLO
PERIODO EVALUADO: a 30 de Junio de 2023</t>
  </si>
  <si>
    <t>PROYECTO DE INVERSIÓN</t>
  </si>
  <si>
    <t>METAS A EJECUTAR</t>
  </si>
  <si>
    <t>AVANCE CONSOLIDADO POR PROYECTO SEGÚN METAS PROGRAMADAS</t>
  </si>
  <si>
    <t>RIESGOS IDENTIFICADOS QUE PUEDEN AFECTAR A FUTURO, EL CUMPLIMIENTO DE LAS METAS</t>
  </si>
  <si>
    <t>RECOMENDACIONES</t>
  </si>
  <si>
    <t>Para el Proyecto de Inversión</t>
  </si>
  <si>
    <t>En el periodo evaluado</t>
  </si>
  <si>
    <t>Físico a 30-junio-2023</t>
  </si>
  <si>
    <t>Presupuestal Compromisos</t>
  </si>
  <si>
    <t>Presupuestal Giros</t>
  </si>
  <si>
    <t>Giros Reservas presupuestales constituidas en la vigencia 2022, a pagar en 2023</t>
  </si>
  <si>
    <t xml:space="preserve">Pago Pasivos Exigibles </t>
  </si>
  <si>
    <t>• Posibilidad de afectación económica y reputacional por materialización un riesgo, debido al no tratamiento efectivo, adopción de medidas de mitigación y aplicación de controles oportunos de los riesgos formulados en la ficha MGA del Proyecto que permitan minimizar su impacto. 
• Posibilidad de afectación económica por efecto de recortes presupuestales y mayor carga administrativa para la atención que representa los hallazgos formulados por la Contraloría de Bogotá sobre el particular, debido a la no cancelación dentro de la vigencia fiscal de las reservas presupuestales.</t>
  </si>
  <si>
    <t>• Realizar tratamiento oportuno a los riesgos identificados en el proyecto, registrados en la ficha MGA, fortaleciendo los controles y estableciendo acciones de mejora oportunas, con el fin de evitar su materialización y posible incumplimiento de la meta propuesta
• Realizar un estricto control a la ejecución de los contratos y gestionar los pagos a que haya lugar, para evitar la constitución de reservas presupuestales que podrían trascender en un futuro a pasivos exigibles, con el fin de dar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t>
  </si>
  <si>
    <t xml:space="preserve">• Posibilidad de afectación económica y reputacional por materialización un riesgo, debido al no tratamiento efectivo, adopción de medidas de mitigación y aplicación de controles oportunos de los riesgos formulados en la ficha MGA del Proyecto que permitan minimizar su impacto.  
• Posibilidad de afectación económica por efecto de recortes presupuestales y mayor carga administrativa para la atención que representa los hallazgos formulados por la Contraloría de Bogotá sobre el particular, debido a la no cancelación dentro de la vigencia fiscal de las reservas presupuestales </t>
  </si>
  <si>
    <t xml:space="preserve">
• Posibilidad de afectación económica por efecto de recortes presupuestales y mayor carga administrativa para la atención que representa los hallazgos formulados por la Contraloría de Bogotá sobre el particular, debido a la no cancelación dentro de la vigencia fiscal de los compromisos, lo que genera la constitución de reservas presupuestales. 
• Posibilidad de afectación económica, por la no asignación de recursos, al no comprometer la totalidad de la apropiación asignada, específicamente para las metas 1 y 2, ocasionando un riesgo para la gestión presupuestal y que a futuro puede afectar el cumplimiento de objetivos institucionales del IDRD.
</t>
  </si>
  <si>
    <t>PROYECTO: 7850 Implementación de una estrategia para el desarrollo deportivo y competitivo de Bogotá</t>
  </si>
  <si>
    <t>META 1</t>
  </si>
  <si>
    <t>AVANCE</t>
  </si>
  <si>
    <t>CRITERIOS DE EVALUACIÓN Y SEGUIMIENTO</t>
  </si>
  <si>
    <t>CONCEPTO</t>
  </si>
  <si>
    <t>RIESGOS</t>
  </si>
  <si>
    <t>OBSERVACIONES</t>
  </si>
  <si>
    <t>FÍSICA</t>
  </si>
  <si>
    <t>INVERSIÓN DEL PRESUPUESTO</t>
  </si>
  <si>
    <t>TIEMPO</t>
  </si>
  <si>
    <t xml:space="preserve">APROPIACIÓN PENDIENTE POR COMPROMETER </t>
  </si>
  <si>
    <t>CONTINGENCIA</t>
  </si>
  <si>
    <t xml:space="preserve">
El área no reportó eventos relacionados con contingencias que hayan afectado la ejecución de la meta.</t>
  </si>
  <si>
    <t>META 2</t>
  </si>
  <si>
    <t xml:space="preserve">
El área no reportó eventos relacionados con contingencias que hayan afectado la ejecución de la actividad.</t>
  </si>
  <si>
    <t>META 3</t>
  </si>
  <si>
    <t>El área no reportó eventos relacionados con contingencias que hayan afectado la ejecución de la actividad.</t>
  </si>
  <si>
    <t>META 4</t>
  </si>
  <si>
    <t>META 5</t>
  </si>
  <si>
    <t>META 6</t>
  </si>
  <si>
    <t>META 7</t>
  </si>
  <si>
    <t>PROYECTO: 7851 Recreación y deporte para la formación ciudadana en Bogotá</t>
  </si>
  <si>
    <t xml:space="preserve">
El área no reportó eventos relacionados con contingencias que hayan afectado la ejecución de la actividad.</t>
  </si>
  <si>
    <t>PROYECTO: 7852 Construcción de comunidades activas y saludables en Bogotá</t>
  </si>
  <si>
    <t>$5.167.057.291 (28.39%)</t>
  </si>
  <si>
    <t>APROPIACIÓN PENDIENTE POR COMPROMETER</t>
  </si>
  <si>
    <t>$7.375.249.719 (34.12 %)</t>
  </si>
  <si>
    <t xml:space="preserve">
De acuerdo con la información del PAA 2023 se evidenció que la STRD registró 943 líneas asociadas a la meta 2 para la vigencia 2023, que para el primer semestre se programaron 655 de las cuales 26 no registran valor estimado para la vigencia. Ahora bien, las líneas se distribuyeron para el semestre por tipo de contrato así: 
• Contrato de Prestación de Servicios: 451
• Contratos de suministro: 3
• Contratos de Interventoría: 1 
• Contratos Interadministrativos: 5
• Prestación de Servicios Profesionales y Apoyo a la Gestión: 193
• Resolución: 2
Ahora bien, con respecto a lo reportado por la STRD, los contratos suscritos en el primer semestre de 2023 fueron, 603 por tipo de contratos, así:
• Contratos de Prestación de Servicios Profesionales y Apoyo a la Gestión: 588
• Contrato de prestación de servicios: 5
• Contratos de suministro: 1 
• Contratos de Transporte. 6
• Contratos de seguros: 2
• Resolución: 1
Así las cosas, del total de líneas reportadas en el PAA 2023 para el primer semestre, excluyendo aquellas sin asignación presupuestal (26), no reportaron suscripción de 26. Por otro lado, el valor de compromisos y giros reportados por la STRD vrs SEVEN corresponden.
</t>
  </si>
  <si>
    <t xml:space="preserve">• Se observó consistencia, entre los reportes: Seguimiento a las metas de los proyectos de inversión, seguimiento mensual de metas, Ejecución presupuestal - SEVEN y SEGPLAN, en cuanto al cumplimiento de la meta física y presupuestal.
• Considerando los soportes remitidos por la STRD, se verificó el cumplimiento de la meta física, con los reportes de las actividades registradas en SIM para el I Semestre de 2023. 
• Falta por comprometer 34,12% del total de la apropiación; Los giros en el primer semestre de 2023 fueron del 10.25% 
• Se observó que, en el primer semestre, el pago de las reservas constituidas en la vigencia 2022 y giradas en el primer semestre de 2023, fueron del 54.86%. 
• Se observó que 26 líneas del PAA 2023 programadas para el primer semestre, no se gestionaron.
• Se identificaron riesgos asociados a la pandemia del COVID -19 y emergencia sanitaria en la ficha MGA situación que, a pesar de persistir, disminuyó su impacto en el 2023, por lo que se recomienda revisar los riesgos y si es el caso ajustarlos a la nueva realidad, adicionalmente, la STRD, no está realizando seguimiento y tratamiento a los riesgos identificados en la Ficha MGA del proyecto e incorporados a la matriz de riesgos de gestión del proceso.
. 
</t>
  </si>
  <si>
    <t xml:space="preserve">• Gestionar lo pertinente para lograr comprometer el 34.12% restante de la asignación presupuestal,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Gestionar los pagos de forma oportuna de acuerdo con el cumplimiento de las obligaciones contractuales, tanto de los compromisos como de las reservas, en observancia al principio de anualidad. 
• Teniendo en cuenta que la meta en magnitud se cumplió de acuerdo con lo planeado, se recomienda mantener los controles administrativos con el fin de dar cumplimento con lo programado para la vigencia 2023.
• Realizar el seguimiento y tratamiento oportuno a los riesgos identificados en el proyecto, registrados en la ficha MGA, fortaleciendo los controles y estableciendo acciones de mejora oportunas, con el fin de evitar que su materialización impida el cumplimiento de la meta.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</si>
  <si>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t>$317.385.905 (10.77%)</t>
  </si>
  <si>
    <t>De acuerdo con la información del PAA 2023 se evidenció que la STRD registró 56 líneas asociadas a la meta 3 para la vigencia 2023, que para el primer semestre se programaron 42 de las cuales 4 no registran valor estimado para la vigencia. Ahora bien, las líneas se distribuyeron para el semestre por tipo de contrato así: 
• Contrato de Prestación de Servicios: 37
• Contratos de suministro: 1
• Contratos de Interventoría: 1 
• Contratos Interadministrativos: 1
• Prestación de Servicios Profesionales: 2
Ahora bien, con respecto a lo reportado por la STRD, los contratos suscritos en el primer semestre de 2023 fueron, 37 por tipo de contratos, así:
• Contratos de Prestación de Servicios Profesionales: 32
• Contrato de prestación de servicios: 3
• Contratos de suministro: 1 
• Contratos de seguros: 1
Así las cosas, del total de líneas reportadas en el PAA 2023 para el primer semestre, excluyendo aquellas sin asignación presupuestal (4), no reportaron suscripción de 1 proceso. Por otro lado, el valor de compromisos y giros reportados por la STRD vrs SEVEN corresponden.</t>
  </si>
  <si>
    <t xml:space="preserve">• Se observó consistencia, entre los reportes: Seguimiento a las metas de los proyectos de inversión, seguimiento mensual de metas, Ejecución presupuestal - SEVEN y SEGPLAN, en cuanto al cumplimiento de la meta física y presupuestal.
• Considerando los soportes remitidos por la STRD, se verificó el cumplimiento de la meta física, con los reportes de las actividades registradas en SIM para el I Semestre de 2023. 
• Falta por comprometer 10.77% del total de la apropiación; Los giros en el primer semestre de 2023 fueron del 7.13% 
• Se observó que, en el primer semestre, el pago de las reservas constituidas en la vigencia 2022 y giradas en el primer semestre de 2023, fueron del 72.23%. 
• Se observó que una (1) línea del PAA 2023 programadas para el primer semestre, no se gestionaron de acuerdo con lo programado.
• Se identificaron riesgos asociados a la pandemia del COVID -19 y emergencia sanitaria en la ficha MGA situación que, a pesar de persistir, disminuyó su impacto en el 2023, por lo que se recomienda revisar los riesgos y si es el caso ajustarlos a la nueva realidad, adicionalmente, la STRD, no está realizando seguimiento y tratamiento a los riesgos identificados en la Ficha MGA del proyecto e incorporados a la matriz de riesgos de gestión del proceso.
</t>
  </si>
  <si>
    <t xml:space="preserve">• Gestionar lo pertinente para lograr comprometer el 10.77% restante de la asignación presupuestal,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Gestionar los pagos de forma oportuna de acuerdo con el cumplimiento de las obligaciones contractuales, tanto de los compromisos como de las reservas, en observancia al principio de anualidad. 
• Teniendo en cuenta que la meta en magnitud se cumplió de acuerdo con lo planeado, se recomienda mantener los controles administrativos con el fin de dar cumplimento con lo programado para la vigencia 2023.
• Realizar el seguimiento y tratamiento oportuno a los riesgos identificados en el proyecto, registrados en la ficha MGA, fortaleciendo los controles y estableciendo acciones de mejora oportunas, con el fin de evitar que su materialización impida el cumplimiento de la meta.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</si>
  <si>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t>$130.370.943 (25.84 %)</t>
  </si>
  <si>
    <t>De acuerdo con la información del PAA 2023 se evidenció que la STRD registró 22 líneas asociadas a la meta 4 para la vigencia 2023, que para el primer semestre se programaron 14 de las cuales 1 no registran valor estimado para la vigencia. Ahora bien, las líneas se distribuyeron para el semestre por tipo de contrato así: 
• Contrato de Prestación de Servicios: 12
• Contratos de Interventoría: 1 
• Prestación de Servicios Profesionales: 1
Ahora bien, con respecto a lo reportado por la STRD, los contratos suscritos en el primer semestre de 2023 fueron, 10 por tipo de contratos, así:
• Contratos de Prestación de Servicios Profesionales: 9
• Contrato de prestación de servicios: 1
Así las cosas, del total de líneas reportadas en el PAA 2023 para el primer semestre, excluyendo aquellas sin asignación presupuestal (1), no reportaron suscripción de 3. Por otro lado, el valor de compromisos y giros reportados por la STRD vrs SEVEN corresponden.</t>
  </si>
  <si>
    <t xml:space="preserve">• Se observó consistencia, entre los reportes: Seguimiento a las metas de los proyectos de inversión, seguimiento mensual de metas, Ejecución presupuestal - SEVEN y SEGPLAN, en cuanto al cumplimiento de la meta física y presupuestal.
• Considerando los soportes remitidos por la STRD, se verificó el cumplimiento de la meta física, con los reportes de las actividades registradas en SIM para el I Semestre de 2023. 
• Falta por comprometer 25.84% del total de la apropiación; Los giros en el primer semestre de 2023 fueron del 8.25%.
• Se observó que, en el primer semestre, el pago de las reservas constituidas en la vigencia 2022 y giradas en el primer semestre de 2023, fueron del 80.21%. 
• Se observó que una (1) línea del PAA 2023 programadas para el primer semestre, no se gestionó.
• Se identificaron riesgos asociados a la pandemia del COVID -19 y emergencia sanitaria en la ficha MGA situación que, a pesar de persistir, disminuyó su impacto en el 2023, por lo que se recomienda revisar los riesgos y si es el caso ajustarlos a la nueva realidad, adicionalmente, la STRD, no está realizando seguimiento y tratamiento a los riesgos identificados en la Ficha MGA del proyecto e incorporados a la matriz de riesgos de gestión del proceso.
</t>
  </si>
  <si>
    <t xml:space="preserve">• Gestionar lo pertinente para lograr comprometer el 25.84% restante de la asignación presupuestal,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Gestionar los pagos de forma oportuna de acuerdo con el cumplimiento de las obligaciones contractuales, tanto de los compromisos como de las reservas, en observancia al principio de anualidad. 
• Teniendo en cuenta que la meta en magnitud se cumplió de acuerdo con lo planeado, se recomienda mantener los controles administrativos con el fin de dar cumplimento con lo programado para la vigencia 2023.
• Realizar el seguimiento y tratamiento oportuno a los riesgos identificados en el proyecto, registrados en la ficha MGA, fortaleciendo los controles y estableciendo acciones de mejora oportunas, con el fin de evitar que su materialización impida el cumplimiento de la meta.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</si>
  <si>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t xml:space="preserve">De acuerdo con lo registrado en el Plan de Acción 2020-2024, no se observó avance de la meta física
</t>
  </si>
  <si>
    <t>$ 2.252.800 (100 %)</t>
  </si>
  <si>
    <t xml:space="preserve">De acuerdo con la información del PAA 2023 se evidenció que la STRD no registró  líneas asociadas a la meta 5 </t>
  </si>
  <si>
    <t xml:space="preserve">
Se evidenció el siguiente posible riesgos a tener en cuenta:
Posibilidad de afectación presupuestal por la constitución de pasivos exigibles, debido a la no ejecución y pago oportuno de los compromisos adquiridos y/o toma de acciones oportunas del IDRD por posibles incumplimientos por parte de los contratistas, impidiendo que dichos recursos sean destinados en actividades recreo-deportivas.</t>
  </si>
  <si>
    <t xml:space="preserve">• No se observó gestión para la ejecución de la meta 5 
• No se evidenció un riesgo asociado a la constitución de pasivos exigibles en la ficha MGA, teniendo en cuenta que esta situación afecta el presupuesto de las vigencias en las cuales se haga efectivo los pagos por estos conceptos.
</t>
  </si>
  <si>
    <t xml:space="preserve">
• Establecer y aplicar controles para evitar la constitución de pasivos exigibles, en razón que afecta no solo el presupuesto de la vigencia fiscal, sino que  impide que dichos recursos sean destinados en actividades recreo-deportivas.
• Realizar el seguimiento y tratamiento oportuno a los riesgos identificados en el proyecto, registrados en la ficha MGA, fortaleciendo los controles y estableciendo acciones de mejora oportunas, con el fin de evitar que su materialización impida el cumplimiento de la meta.
</t>
  </si>
  <si>
    <t>PROYECTO:  7853 Administración de parques y escenarios innovadores, sostenibles y con adaptación al cambio climático en Bogotá</t>
  </si>
  <si>
    <t xml:space="preserve">$3.458.593.768 (69.43%) </t>
  </si>
  <si>
    <t xml:space="preserve">En el cuatrienio el avance de recursos fue el siguiente:
Programado (2020 - 2024): 5.108*
Ejecutado: 3.524*
Avance: 69.00%
*Millones de pesos 
Fuente: Plan de Acción 2020-2024
</t>
  </si>
  <si>
    <t>$.23.359.109 (1.33%)</t>
  </si>
  <si>
    <t xml:space="preserve">El área no reportó eventos relacionados con contingencias que hayan afectado la ejecución de la meta.
</t>
  </si>
  <si>
    <t xml:space="preserve">La ficha MGA tiene registrado 7 riesgos de los cuales uno (1) es operacional, uno (1) de calendario, dos (2) son de tipo financieros, uno (1) asociado a fenómenos de tipo biológico, uno (1) de mercado y uno (1) de carácter legal; observando que uno (1) está relacionado en el mapa de riesgos de gestión del proceso correspondiente a la reducción de los recursos por aprovechamiento económico, al cual se le realizó tratamiento; dos (2) relacionados con ocasión de la emergencia sanitaria por causa del COVID19, se evidenció que los riesgos de la MGA esta integrados al mapa de riesgos de gestión del proceso de Administración y Mantenimiento de Parques y Escenarios. 
La STP remitió matriz de tratamiento de riesgo MGA, identificado cinco (5) riesgos adicionales a los inicialmente registrados en la ficha (uno de tipo legal y dos de sanitarios, otro de mercado y otro asociado a fenómenos de origen humano no intencionales: aglomeración de público), se informó que no se materializaron los riesgos, remitiendo los Protocolo de Bioseguridad para las disciplinas de: Bolo, Canotaje, Gimnasia Squash, Tenis De Campo; como soporte para mitigar los riesgos asociados al COVID, sin que se evidencie su aplicación en los diferentes parques y escenarios; así mismo, no se soportó acciones de mitigación, ni seguimiento, para los demás riesgos identificados en la MGA. 
De acuerdo con el Mapa de Riegos de Gestión del proceso vigencia 2023, se identificó el Riesgo: “Posibilidad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 incluyendo como control: “Realizar seguimiento para revisar la ejecución de las metas frente a lo programado", así como el "monitoreo de los riesgos descritos en las fichas MGA con el fin de tomar las acciones a que haya lugar”; observando que la STP está aplicando los controles, toda vez que remitieron los soportes que dan cuenta de la gestión. </t>
  </si>
  <si>
    <t xml:space="preserve">• Se observó consistencia, entre los reportes: Seguimiento a las metas de los proyectos de inversión, seguimiento mensual de metas, Ejecución presupuestal - SEVEN y SEGPLAN, en cuanto al cumplimiento de la meta física y presupuestal. 
• Considerando los soportes remitidos por la STP, se verificó el cumplimiento de la meta física, con el informe de gestión ambiental de enero a junio de 2023. 
• Falta por comprometer 1.33% del total de la apropiación; Los giros en el primer semestre de 2023 fueron del 2.11% correspondiente a los pagos de compensaciones.
• Se observó la efectividad de los controles aplicados en el pago de las reservas constituidas en la vigencia 2022 y giradas en el primer semestre de 2023, las cuales ascendieron al 81.72%. 
• Se observó que las fechas programadas para los procesos de contratación directa en el PAA-2023, no se cumplieron. 
• Se identificaron riesgos asociados a la pandemia del COVID -19 y emergencia sanitaria en la ficha MGA situación que, a pesar de persistir, disminuyó su impacto en el 2023, por lo que se recomienda revisar los riesgos y si es el caso ajustarlos a la nueva realidad; adicionalmente, no se allegó soportes de aplicación de controles para los demás riesgos de la MGA.
</t>
  </si>
  <si>
    <t xml:space="preserve">• Si bien la meta tiene pendiente por comprometer tan solo el 1.33% restante de la apropiación, se evidenció que contratos con mayor asignación presupuestal se suscribieron en el mes de junio de 2023 y no en la fecha programada en el PAA 2023, por lo que se recomienda establecer acciones para que su ejecución sea significativa a fin de evitar la constitución de reservas.
• Gestionar los pagos de forma oportuna de acuerdo con el cumplimiento de las obligaciones contractuales, tanto de los compromisos como de las reservas,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Teniendo en cuenta que la meta en magnitud presentó un avance significativo se recomienda mantener los controles administrativos con el fin de dar cumplimento con lo programado para la vigencia 2023.
• Continuar con el tratamiento oportuno a los riesgos identificados en el proyecto, registrados en la ficha MGA, fortaleciendo los controles y estableciendo acciones de mejora oportunas, con el fin de evitar que su materialización impida el cumplimiento de la meta; así mismo, contar con los soportes relacionados con la aplicación de los protocolos de bioseguridad y demás acciones que permita evidenciar el tratamiento de los riesgos.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</si>
  <si>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t xml:space="preserve">• Se asignaron recursos por: $3.681.626.560, se ha comprometido: 25%
• Giros primer semestre: $27.887.734 (2.99%)
• Reservas constituías 2022 (Ejecución 2023): $2,201,400,400. Giros I Semestre (100%)
</t>
  </si>
  <si>
    <t xml:space="preserve">En el cuatrienio el avance de recursos fue el siguiente: 
Programado (2020 - 2024): 12.791*
Ejecutado: $6.542*
Avance: 51.15%
*Millones de pesos 
Fuente: Plan de Acción 2020-2024
</t>
  </si>
  <si>
    <t>$2.750.000.000 ( 74.70%)</t>
  </si>
  <si>
    <t>El área no reportó eventos relacionados con contingencias que hayan afectado la ejecución de la meta.</t>
  </si>
  <si>
    <t xml:space="preserve">De acuerdo con la información del PAA 2023 se evidenció que la STP registró 8 líneas asociadas a la meta 3, que para el Primer Semestre se programó 6 líneas, observando que tres (3) líneas no registran un valor estimado por tipo de contrato así
 • Prestación de Servicios Profesionales: 2, 
 • De Obra Pública: 4,  de las cuales tres (3) no registran valor, 
Ahora bien, con respecto a lo reportado por STP, los contratos suscritos en el primer semestre de 2023 fueron 3, por tipo de contratos, así:
• Prestación de Servicios Profesionales y de Apoyo a la Gestión: 2 
• Contrato de Obra: 1
Ahora bien, el porcentaje más alto de la apropiación para la meta 3, corresponde los procesos de contratación de obra pública y consultoría, programados para los meses de agosto y septiembre de 2023, situación que va a generar un alto porcentaje de constitución de reservas.
Así las cosas, del total de líneas reportadas en el PAA 2023 para el primer semestre, excluyendo aquellas sin asignación presupuestal (3), se gestionaron en su totalidad. Por otro lado, el valor de compromisos y giros reportados por la STP vrs SEVEN corresponden. </t>
  </si>
  <si>
    <t xml:space="preserve">La ficha MGA tiene registrado 7 riesgos de los cuales uno (1) es operacional, uno (1) de calendario, dos (2) son de tipo financieros, uno (1) asociado a fenómenos de tipo biológico, uno (1) de mercado y uno (1) de carácter legal; observando que uno (1) está relacionado en el mapa de riesgos de gestión del proceso correspondiente a la reducción de los recursos por aprovechamiento económico, al cual se le realizó tratamiento; dos (2) relacionados con ocasión de la emergencia sanitaria por causa del COVID19, se evidenció que los riesgos de la MGA esta integrados al mapa de riesgos de gestión del proceso de Administración y Mantenimiento de Parques y Escenarios. 
La STP remitió matriz de tratamiento de riesgo MGA, identificado cinco (5) riesgos adicionales a los inicialmente registrados en la ficha (uno de tipo legal y dos de sanitarios, otro de mercado y otro asociado a fenómenos de origen humano no intencionales: aglomeración de público), se informó que no se materializaron los riesgos, remitiendo los Protocolo de Bioseguridad para las disciplinas de: Bolo, Canotaje, Gimnasia Squash, Tenis De Campo; como soporte para mitigar los riesgos asociados al COVID, sin que se evidencie su aplicación en los diferentes parques y escenarios; así mismo, no se soportó acciones de mitigación, ni seguimiento, para los demás riesgos identificados en la MGA. 
De acuerdo con el Mapa de Riegos de Gestión del proceso vigencia 2023, se identificó el Riesgo: “Posibilidad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 incluyendo como control: “Realizar seguimiento para revisar la ejecución de las metas frente a lo programado", así como el "monitoreo de los riesgos descritos en las fichas MGA con el fin de tomar las acciones a que haya lugar”; observando que la STP está aplicando los controles, toda vez que remitieron los soportes que dan cuenta de la gestión. </t>
  </si>
  <si>
    <t xml:space="preserve">• Se observó consistencia, entre los reportes: Seguimiento a las metas de los proyectos de inversión, seguimiento mensual de metas, Ejecución presupuestal - SEVEN y SEGPLAN, en cuanto al cumplimiento de la meta física y presupuestal. 
• Considerando los soportes remitidos por la STP, se verificó el cumplimiento de la meta física, con el informe de gestión ambiental de enero a junio de 2023. 
• Falta por comprometer 74.70% del total de la apropiación; Los giros en el primer semestre de 2023 fueron del 2.99% correspondiente a los pagos de los contratos de prestación de servicios profesionales.
• Se observó la efectividad de los controles aplicados en el pago de las reservas constituidas en la vigencia 2022 y giradas en el primer semestre de 2023, las cuales fueron del 100%.
• Se observó que las fechas programadas para los procesos de obra y consultoría están para los meses de agosto y septiembre de 2023, respectivamente.
• Se identificaron riesgos asociados a la pandemia del COVID -19 y emergencia sanitaria en la ficha MGA situación que, a pesar de persistir, disminuyó su impacto en el 2023, por lo que se recomienda revisar los riesgos y si es el caso ajustarlos a la nueva realidad; adicionalmente, no se allegó soportes de aplicación de controles para los demás riesgos de la MGA.
</t>
  </si>
  <si>
    <t xml:space="preserve">• Gestionar lo pertinente para comprometer el 74.70% restante de la asignación presupuestal, teniendo en cuenta que las fechas programadas para los procesos de selección que presentan un alto porcentaje de recursos asignados a esta meta, como son los de obra pública y consultoría, están para los meses de agosto y septiembre;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Tramitar los pagos de forma oportuna de acuerdo con el cumplimiento de las obligaciones contractuales, en observancia al principio de anualidad.
• Teniendo en cuenta que la meta en magnitud presentó un avance significativo se recomienda mantener los controles administrativos con el fin de dar cumplimento con lo programado para la vigencia 2023. 
• Continuar con el tratamiento oportuno a los riesgos identificados en el proyecto, registrados en la ficha MGA, fortaleciendo los controles y estableciendo acciones de mejora oportunas, con el fin de evitar que su materialización impida el cumplimiento de la meta; así mismo, contar con los soportes relacionados con la aplicación de los protocolos de bioseguridad y demás acciones que permita evidenciar el tratamiento de los riesgos.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</si>
  <si>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t xml:space="preserve">En el cuatrienio el avance de recursos fue el siguiente: 
Programado (2020 - 2024): 328.040*
Ejecutado: $245.066*
Avance: 74.71%
*Millones de pesos 
Fuente: Plan de Acción 2020-2024
</t>
  </si>
  <si>
    <t>$28.061.176.567 (29.16%)</t>
  </si>
  <si>
    <t xml:space="preserve">El área no reportó eventos relacionados con contingencias que hayan afectado la ejecución de la meta
</t>
  </si>
  <si>
    <t xml:space="preserve">De acuerdo con la información del PAA 2023 se evidenció que la STP registró 515 líneas asociadas a la meta 4, que para el Primer Semestre se programó 432 líneas, observando que 10 líneas no registran un valor estimado distribuidas por tipo de contrato así: 
• Prestación de Servicios Profesionales y Apoyo a la Gestión: 410, observando que 90 no cuentan con Certificado de Registro Presupuestal, seis (6) no tiene un valor estimado para la vigencia actual.
• Consultoría: Uno (1) programado en mayo, no cuenta con registro presupuestal, ni valor estimado vigencia actual.
•Interventoría: uno (1) para abril sin registro presupuestal
• Contrato Interadministrativo: uno (1) Junio sin registro presupuestal, ni valor estimado vigencia actual; 
• Prestación de Servicios: 18 de los cuales uno (1) no cuenta con valor estimado vigencia actual y cinco (5) sin registro presupuestal.
• Suministro: uno (1) no cuenta con valor estimado para la vigencia actual. 
Ahora bien, con respecto a lo reportado por STP, los contratos suscritos en el primer semestre de 2023 fueron 412, por tipo de contratos, así:
• Prestación de Servicios:13
• Prestación de Servicios Profesionales y de Apoyo a la Gestión: 321
•  Mantenimiento 1
• Seguros 1
• Transporte: 4 de lo cuales 3 corresponden al mismo contrato 
•  Entre memorandos, oficios y órdenes de pago :72.  
Así las cosas, del total de líneas reportadas en el PAA 2023 para el primer semestre, excluyendo aquellas sin asignación presupuestal (10), no se suscribieron 10 de acuerdo con lo programado en el PAA 2023. Por otro lado, el valor de compromisos y giros reportados por la STP vrs SEVEN corresponden. 
</t>
  </si>
  <si>
    <t xml:space="preserve">"La ficha MGA tiene registrado 7 riesgos de los cuales uno (1) es operacional, uno (1) de calendario, dos (2) son de tipo financieros, uno (1) asociado a fenómenos de tipo biológico, uno (1) de mercado y uno (1) de carácter legal; observando que uno (1) está relacionado en el mapa de riesgos de gestión del proceso correspondiente a la reducción de los recursos por aprovechamiento económico, al cual se le realizó tratamiento; dos (2) relacionados con ocasión de la emergencia sanitaria por causa del COVID19, se evidenció que los riesgos de la MGA esta integrados al mapa de riesgos de gestión del proceso de Administración y Mantenimiento de Parques y Escenarios. 
La STP remitió matriz de tratamiento de riesgo MGA, identificado cinco (5) riesgos adicionales a los inicialmente registrados en la ficha (uno de tipo legal y dos de sanitarios, otro de mercado y otro asociado a fenómenos de origen humano no intencionales: aglomeración de público), se informó que no se materializaron los riesgos, remitiendo los Protocolo de Bioseguridad para las disciplinas de: Bolo, Canotaje, Gimnasia Squash, Tenis De Campo; como soporte para mitigar los riesgos asociados al COVID, sin que se evidencie su aplicación en los diferentes parques y escenarios; así mismo, no se soportó acciones de mitigación, ni seguimiento, para los demás riesgos identificados en la MGA. 
De acuerdo con el Mapa de Riegos de Gestión del proceso vigencia 2023, se identificó el Riesgo: “Posibilidad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 incluyendo como control: “Realizar seguimiento para revisar la ejecución de las metas frente a lo programado"", así como el ""monitoreo de los riesgos descritos en las fichas MGA con el fin de tomar las acciones a que haya lugar”; observando que la STP está aplicando los controles, toda vez que remitieron los soportes que dan cuenta de la gestión. "  </t>
  </si>
  <si>
    <t xml:space="preserve">• Se observó consistencia, entre los reportes: Seguimiento a las metas de los proyectos de inversión, seguimiento mensual de metas, Ejecución presupuestal - SEVEN y SEGPLAN, en cuanto al cumplimiento de la meta física y presupuestal. 
• Considerando los soportes remitidos por la STP, se verificó el cumplimiento de la meta física, con los informes de marzo a junio de 2023, allegados por la STP
• Falta por comprometer 29.16% del total de la apropiación; Los giros en el primer semestre de 2023 fueron del 46.39%.
• Se observó la efectividad de los controles aplicados en el pago de las reservas constituidas en la vigencia 2022 y giradas en el primer semestre de 2023, las cuales fueron del 88.69%.
• Se observó que no se gestionó una línea del PAA 2023 programada para el primer semestre.
• Se observó la efectividad de los controles aplicados en el pago de las reservas constituidas en la vigencia 2022 y giradas en el primer semestre de 2023, las cuales corresponden al 88.69%. 
• Se observó que los procesos de selección de Licitaciones Públicas, Concurso de méritos de méritos no cuentan aún con certificados de registro presupuestales, por lo que es necesario agilizar los proceso en cumplimiento con las directrices impartidas por la Dirección General en el memorando 20238000395773 del 15-ago-2023.
</t>
  </si>
  <si>
    <t xml:space="preserve">*Gestionar lo pertinente para lograr comprometer el 29.16% restante de la asignación presupuestal,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Acatar los lineamientos impartidos por la Dirección General mediante comunicado 20238000395773 del 15-ago-2023.
• Gestionar los pagos de forma oportuna de acuerdo con el cumplimiento de las obligaciones contractuales, tanto de los compromisos como de las reservas, en observancia al principio de anualidad. 
• Teniendo en cuenta que la meta en magnitud se cumplió de acuerdo con lo planeado, se recomienda mantener los controles administrativos para culminar con éxito lo programado en la vigencia 2023.  
• Continuar con el tratamiento oportuno a los riesgos identificados en el proyecto, registrados en la ficha MGA, fortaleciendo los controles y estableciendo acciones de mejora oportunas, con el fin de evitar que su materialización impida el cumplimiento de la meta; así mismo, contar con los soportes relacionados con la aplicación de los protocolos de bioseguridad y demás acciones que permita evidenciar el tratamiento de los riesgos.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</si>
  <si>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t xml:space="preserve">• Se asignaron recursos por: $55.428.786.013 se ha comprometido: 14%
• Giros primer semestre: $524.731.465 (6.5%)
• Reservas constituías 2022 (Ejecución 2023): $46.951.287.000, Giros I semestre $15.268.096.015 (32.52%)
</t>
  </si>
  <si>
    <t>En el cuatrienio el avance de recursos fue el siguiente:  
Programado (2020 - 2024):  $213.012*
Ejecutado: 124.640*
Avance:  58.51%
*Millones de pesos 
Fuente: Plan de Acción 2020-2024</t>
  </si>
  <si>
    <t>$47.419.097.074 (85.55%)</t>
  </si>
  <si>
    <t xml:space="preserve">
El área no reportó eventos relacionados con contingencias que hayan afectado la ejecución de la meta. De acuerdo con lo informado por la STP.
</t>
  </si>
  <si>
    <t xml:space="preserve">• Se observó consistencia, entre los reportes: Seguimiento a las metas de los proyectos de inversión, seguimiento mensual de metas, Ejecución presupuestal - SEVEN y SEGPLAN, en cuanto al cumplimiento de la meta física y presupuestal. 
• Considerando los soportes remitidos por la STP, se verificó el cumplimiento de la meta física, con los informes el informe de gestión.
• Falta por comprometer 85.55% del total de la apropiación; Los giros en el primer semestre de 2023 fueron del 6.5%.
• Los giros de las reservas presupuestales en el primer semestre fue de un 32.52%. 
* De las 125 líneas programadas, no cuentan con registro presupuestal 62, por lo que no se gestionó los procesos de acuerdo con lo programado en el PAA 2023.
</t>
  </si>
  <si>
    <t xml:space="preserve">• Gestionar lo pertinente para lograr comprometer el 85.55% restante de la asignación presupuestal,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Acatar los lineamientos impartidos por la Dirección General mediante comunicado  20238000395773 del 15-ago-2023 
• Gestionar los pagos de forma oportuna de acuerdo con el cumplimiento de las obligaciones contractuales, tanto de los compromisos, en observancia al principio de anualidad. 
• Gestionar los pagos de reservas presupuestales de acuerdo con el cumplimiento de las obligaciones contractuales, toda vez que se cancelaron en el primer un 32.52%, con el fin de evitar la constitución de pasivos exigibles, en razón que afecta no solo el presupuesto de la vigencia fiscal, si no que impide que dichos recursos sean destinados en actividades que garanticen el cumplimiento de las metas propuestas y objetivo del proceso. 
• Teniendo en cuenta que la meta en magnitud se cumplió de acuerdo con lo planeado, se recomienda mantener los controles administrativos para culminar con éxito lo programado en la vigencia 2023. 
• Continuar con el tratamiento oportuno a los riesgos identificados en el proyecto, registrados en la ficha MGA, fortaleciendo los controles y estableciendo acciones de mejora oportunas, con el fin de evitar que su materialización impida el cumplimiento de la meta; así mismo, contar con los soportes relacionados con la aplicación de los protocolos de bioseguridad y demás acciones que permita evidenciar el tratamiento de los riesgos.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</si>
  <si>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t>N/A</t>
  </si>
  <si>
    <t xml:space="preserve">De acuerdo con reportado en el Plan de Acción 2020-2024, para ésta meta se no se asignaron recursos en la vigencia 2023; no obstante, la STP reportó que el estado de los Pasivos Exigibles, observando que corresponden a 36 compromisos de vigencias 2019 a 2022, con nuevo saldo de $1.790.136.723, indicando que algunos están en proceso de liquidación o liberación de saldos.   </t>
  </si>
  <si>
    <t xml:space="preserve">La meta esta suspendida </t>
  </si>
  <si>
    <t xml:space="preserve">• Se remitió justificación sobre el estado actual de los pasivos exigibles.
• No se evidenció un riesgo asociado a la constitución de pasivos exigibles en la ficha MGA, teniendo en cuenta que esta situación afecta el presupuesto de las vigencias en las cuales se haga efectivo los pagos por estos conceptos.
</t>
  </si>
  <si>
    <t>• Establecer y aplicar controles para evitar la constitución de pasivos exigibles, en razón que afecta no solo el presupuesto de la vigencia fiscal, si no que  impide que dichos recursos sean destinados en actividades que garanticen la operación integral de Parques y Escenarios.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</si>
  <si>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PROYECTO:  Formación de niños, niñas, adolescentes y jóvenes, en las disciplinas deportivas priorizadas, en el marco de la jornada escolar complementaria en Bogotá</t>
  </si>
  <si>
    <t xml:space="preserve">En el cuatrienio el avance de recursos fue el siguiente: 
Programado (2020 - 2024): $ 64,192 (*)
Ejecutado: $ 55.958 (*)
Avance: 87.17 %
(*) Millones de pesos corrientes
Fuente: Plan de Acción 2020-2024
</t>
  </si>
  <si>
    <t>$4,302,715,073 (19.95 %)</t>
  </si>
  <si>
    <t xml:space="preserve">• Se observó consistencia, entre los reportes: Seguimiento a las metas de los proyectos de inversión, seguimiento mensual de metas, Ejecución presupuestal - SEVEN y SEGPLAN, en cuanto al cumplimiento de la meta física y presupuestal.
• Considerando los soportes remitidos por la STRD, se verificó el cumplimiento de la meta física.
• Falta por comprometer 19.95% del total de la apropiación; Los giros en el primer semestre de 2023 fueron del 14.22% 
• Se observó que, en el primer semestre, el pago de las reservas constituidas en la vigencia 2022 y giradas en el primer semestre de 2023, fueron del 54.53%. 
• Se observó que 26 líneas del PAA 2023 programadas para el primer semestre, no se gestionaron de acuerdo con lo programado.
• Se identificaron riesgos asociados a la pandemia del COVID -19 y emergencia sanitaria en la ficha MGA situación que, a pesar de persistir, disminuyó su impacto en el 2023, por lo que se recomienda revisar los riesgos y si es el caso ajustarlos a la nueva realidad, adicionalmente, la STRD, no está realizando seguimiento y tratamiento a los riesgos identificados en la Ficha MGA del proyecto e incorporados a la matriz de riesgos de gestión del proceso.
. </t>
  </si>
  <si>
    <t xml:space="preserve">* Gestionar lo pertinente para lograr comprometer el 19.95% restante de la asignación presupuestal,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Gestionar los pagos de forma oportuna de acuerdo con el cumplimiento de las obligaciones contractuales, tanto de los compromisos como de las reservas, en observancia al principio de anualidad. 
• Teniendo en cuenta que la meta en magnitud se cumplió de acuerdo con lo planeado, se recomienda mantener los controles administrativos con el fin de dar cumplimento con lo programado para la vigencia 2023.
• Realizar el seguimiento y tratamiento oportuno a los riesgos identificados en el proyecto, registrados en la ficha MGA, fortaleciendo los controles y estableciendo acciones de mejora oportunas, con el fin de evitar que su materialización impida el cumplimiento de la meta.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</si>
  <si>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t>En el cuatrienio el avance de recursos fue el siguiente: 
Programado (2020 - 2024): $6.680 (*)
Ejecutado: $ 4.736 (*)
Avance: 70.89%
(*) Millones de pesos corrientes
Fuente: Plan de Acción 2020-2024</t>
  </si>
  <si>
    <t>$461,071,801 (20.91 %)</t>
  </si>
  <si>
    <t>• Se observó consistencia, entre los reportes: Seguimiento a las metas de los proyectos de inversión, seguimiento mensual de metas, Ejecución presupuestal - SEVEN y SEGPLAN, en cuanto al cumplimiento de la meta física y presupuestal.
• Considerando los soportes remitidos por la STRD, se verificó el cumplimiento de la meta física.
• Falta por comprometer 20.91% del total de la apropiación; Los giros en el primer semestre de 2023 fueron del 12.67% 
•  Se observó la efectividad de los controles aplicados en el pago de las reservas constituidas en la vigencia 2022 y giradas en el primer semestre de 2023, las cuales van en el 94.98%. 
• Se observó que se gestionó la totalidad de los procesos programados en el PAA 2023 para el primer semestre.
• Se identificaron riesgos asociados a la pandemia del COVID -19 y emergencia sanitaria en la ficha MGA situación que, a pesar de persistir, disminuyó su impacto en el 2023, por lo que se recomienda revisar los riesgos y si es el caso ajustarlos a la nueva realidad, adicionalmente, la STRD, no está realizando seguimiento y tratamiento a los riesgos identificados en la Ficha MGA del proyecto e incorporados a la matriz de riesgos de gestión del proceso.</t>
  </si>
  <si>
    <t xml:space="preserve">* Gestionar lo pertinente para lograr comprometer el 20.91% restante de la asignación presupuestal,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Gestionar los pagos de forma oportuna de acuerdo con el cumplimiento de las obligaciones contractuales, de los compromisos, en observancia al principio de anualidad. 
• Teniendo en cuenta que la meta en magnitud se cumplió de acuerdo con lo planeado, se recomienda mantener los controles administrativos con el fin de dar cumplimento con lo programado para la vigencia 2023.
• Realizar el seguimiento y tratamiento oportuno a los riesgos identificados en el proyecto, registrados en la ficha MGA, fortaleciendo los controles y estableciendo acciones de mejora oportunas, con el fin de evitar que su materialización impida el cumplimiento de la meta.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</si>
  <si>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t>$147,810,000 (20.76 %)</t>
  </si>
  <si>
    <t>• Se observó consistencia, entre los reportes: Seguimiento a las metas de los proyectos de inversión, seguimiento mensual de metas, Ejecución presupuestal - SEVEN y SEGPLAN, en cuanto al cumplimiento de la meta física y presupuestal.
• Considerando los soportes remitidos por la STRD, se verificó el cumplimiento de la meta física.
• Falta por comprometer 20.76% del total de la apropiación; Los giros en el primer semestre de 2023 fueron del 26.51% 
•  Se observó que, en el primer semestre, el pago de las reservas constituidas en la vigencia 2022 y giradas en el primer semestre de 2023, fueron del 13.55%. 
• Se observó que se gestionó la totalidad de los procesos programados en el PAA 2023 para el primer semestre.
• Se identificaron riesgos asociados a la pandemia del COVID -19 y emergencia sanitaria en la ficha MGA situación que, a pesar de persistir, disminuyó su impacto en el 2023, por lo que se recomienda revisar los riesgos y si es el caso ajustarlos a la nueva realidad, adicionalmente, la STRD, no está realizando seguimiento y tratamiento a los riesgos identificados en la Ficha MGA del proyecto e incorporados a la matriz de riesgos de gestión del proceso.</t>
  </si>
  <si>
    <t>3.2 Llevar a cabo los entrenamientos semilleros deportivos</t>
  </si>
  <si>
    <t>Se comprometió el 100% de la apropiación</t>
  </si>
  <si>
    <t>Se comprometió el 100% de la apropiación.</t>
  </si>
  <si>
    <t xml:space="preserve">• Gestionar los pagos de forma oportuna de acuerdo con el cumplimiento de las obligaciones contractuales, de los compromisos, en observancia al principio de anualidad. 
• Teniendo en cuenta que la meta en magnitud se cumplió de acuerdo con lo planeado, se recomienda mantener los controles administrativos con el fin de dar cumplimento con lo programado para la vigencia 2023.
• Realizar el seguimiento y tratamiento oportuno a los riesgos identificados en el proyecto, registrados en la ficha MGA, fortaleciendo los controles y estableciendo acciones de mejora oportunas, con el fin de evitar que su materialización impida el cumplimiento de la meta.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</si>
  <si>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t>PROYECTO: 7855 FORTALECIMIENTO DE LA ECONOMÍA DEL SECTOR DEPORTE, RECREACIÓN Y ACTIVIDAD FÍSICA DE BOGOTÁ.</t>
  </si>
  <si>
    <t xml:space="preserve">En el cuatrienio el avance de recursos fue el siguiente:
Programado (2020 - 2024):  $832*
Ejecutado: $687*
Avance: 82.65%
*Millones de pesos 
Fuente: Plan de Acción 2020-2024
</t>
  </si>
  <si>
    <t>$68.152.988 (26,12%)</t>
  </si>
  <si>
    <t xml:space="preserve">De acuerdo con la información del PAA 2023 se evidenció que la STP registró 7 líneas asociadas a la meta, 1, programadas en su totalidad para el Primer Semestre, por tipo de contrato así: 
• Prestación de Servicios Profesionales: 2., de las cuales un no señala registro presupuestal (Línea 3037, programada para el mes de enero)
• Prestación de Servicios: 4 
• Servicios Investigación: 1
Ahora bien, con respecto a lo reportado por STP, los contratos suscritos en el primer semestre de 2023 fueron 5, por tipo de contratos, así:
• Convenio Interadministrativo: 4 (FONDANE) 
• Prestación de Servicios Profesionales: 1, 
Así las cosas, del total de líneas reportadas en el PAA 2023 para el primer semestre, no se suscribieron 2 procesos de acuerdo con lo programado e. Por otro lado, el valor de compromisos y giros reportados por la STP vrs SEVEN corresponden. 
</t>
  </si>
  <si>
    <t xml:space="preserve">• Se observó consistencia, entre los reportes: Seguimiento a las metas de los proyectos de inversión, seguimiento mensual de metas, Ejecución presupuestal - SEVEN y SEGPLAN, en cuanto al cumplimiento de la meta física y presupuestal.
 • Considerando los soportes remitidos por la STP, se verificó el cumplimiento de la meta física, 
• Falta por comprometer 26,12% del total de la apropiación; Los giros en el primer semestre de 2023 fueron del 3.65% 
• Se observó la efectividad de los controles aplicados en el pago de las reservas constituidas en la vigencia 2022 y giradas en el primer semestre de 2023, canceladas al 100%
• Se observó que una línea del PAA 2023, no se gestionó de acuerdo con lo programado (enero). 
• Se identificaron riesgos asociados a la pandemia del COVID -19 y emergencia sanitaria en la ficha MGA situación que, a pesar de persistir, disminuyó su impacto en el 2023, por lo que se recomienda revisar los riesgos y si es el caso ajustarlos a la nueva realidad; adicionalmente, no se allegó soportes de aplicación de controles para los demás riesgos de la MGA.
</t>
  </si>
  <si>
    <t xml:space="preserve">En el cuatrienio el avance de recursos fue el siguiente:
Programado (2020 - 2024):  $620*
Ejecutado:$190*
Avance: 30.61%
*Millones de pesos 
Fuente: Plan de Acción 2020-2024
</t>
  </si>
  <si>
    <t>270.282.884 (100%)</t>
  </si>
  <si>
    <t xml:space="preserve">De acuerdo con la información del PAA 2023 se evidenció que la STP registró 7 líneas asociadas a la meta 2, programadas para el Primer Semestre 4, que corresponden a un mismo proceso de selección de Prestación de Servicios Profesionales; así mismo, se observó que se registraron 2 líneas de nominadas “Servicios Investigación” que no tienen fecha estimada del proceso, ni modalidad de selección. 
Ahora bien, con respecto a lo informado por STP, la meta no reportó suscripción de contratos.
Así las cosas, el total de líneas reportadas en el PAA 2023 para el primer semestre, no se gestionaron de acuerdo con lo programado.
</t>
  </si>
  <si>
    <t xml:space="preserve">• Se observó consistencia, entre los reportes: Seguimiento a las metas de los proyectos de inversión, seguimiento mensual de metas, Ejecución presupuestal - SEVEN y SEGPLAN, en cuanto a la meta física y presupuestal; no obstante, a la fecha de corte del presente informe no se ha comprometido recursos de acuerdo con la apropiación para el cumplimiento de la meta física y presupuestal 
• Considerando lo registrado en el informe de gestión se han realizado diferentes actividades; sin embargo, la STP no allegó soportes que den cumplimiento relacionado con el desarrollo de los componentes de una iniciativa de clúster, tal como se definió en la meta. 
* Se observó que no se dio cumplimiento con lo programado en el PAA 2023.
• Se identificaron riesgos asociados a la pandemia del COVID -19 y emergencia sanitaria en la ficha MGA situación que, a pesar de persistir, disminuyó su impacto en el 2023, por lo que se recomienda revisar los riesgos y si es el caso ajustarlos a la nueva realidad; adicionalmente, no se allegó soportes de aplicación de controles para los demás riesgos de la MGA.
</t>
  </si>
  <si>
    <t xml:space="preserve">• Gestionar lo pertinente para comprometer el 100% de apropiación y establecer controles para que su ejecución sea eficiente, en cumplimiento con el principio de anualidad.
• Acatar los lineamientos impartidos por la Dirección General mediante comunicado 20238000395773 del 15-ago-2023
• Soportar los avances que den cuenta del cumplimiento del objetivo de la meta establecida en el Plan de Acción 2020-2024.
• Continuar con el tratamiento oportuno a los riesgos identificados en el proyecto, registrados en la ficha MGA, fortaleciendo los controles y estableciendo acciones de mejora oportunas, con el fin de evitar que su materialización impida el cumplimiento de la meta propuesta. 
• Efectuar análisis para la formulación e implementación de riesgos, teniendo en cuenta la nueva realidad frente a la emergencia sanitaria, a los cuales se les debe dar un tratamiento independiente.
</t>
  </si>
  <si>
    <t xml:space="preserve">En el cuatrienio el avance de recursos fue el siguiente:
Programado (2020 - 2024): $2.186*
Ejecutado:  $1.543*
Avance:  70.60%
*Millones de pesos 
Fuente: Plan de Acción 2020-2024
</t>
  </si>
  <si>
    <t>$190.899.731 (17.62%)</t>
  </si>
  <si>
    <t xml:space="preserve">De acuerdo con la información del PAA 2023 se evidenció que la STP registró 29 líneas asociadas a la meta, 3, programadas para el primer semestre 20, de las cuales cuatro (4) no registran valor estimado, por tipo de contrato así: 
• Prestación de Servicios Profesionales: 12, de las cuales cuatro (4) no señalan registro presupuestal (Líneas 3045, 3993, 4008 y 4016, programadas para los meses de enero y mayo) 
• Prestación de Servicios: 8 (649 y 4020, programadas para febrero y mayo)
Ahora bien, con respecto a lo reportado por STP, los contratos suscritos en el primer semestre de 2023 fueron 14, por tipo de contratos, así:
•Prestación de Servicios: 4 que corresponden al  contrato 3004 suscrito con Consorcio Bogotá el 30 de junio de 2023. 
• Prestación de Servicios Profesionales:10, se precisa que el contrato 1137 registró cuatro líneas.
Así las cosas, del total de líneas reportadas en el PAA 2023 para el primer semestre, no se suscribieron 2 procesos de acuerdo con lo programado en el PAA 2023. Por otro lado, el valor de compromisos y giros reportados por la STP vrs SEVEN corresponden. </t>
  </si>
  <si>
    <t xml:space="preserve">• Se observó consistencia, entre los reportes: Seguimiento a las metas de los proyectos de inversión, seguimiento mensual de metas, Ejecución presupuestal - SEVEN y SEGPLAN, en cuanto al cumplimiento de la meta física y presupuestal. 
• Considerando los soportes remitidos por la STP, se verificó el cumplimiento de la meta física, 
• Falta por comprometer 17,62% del total de la apropiación; Los giros en el primer semestre de 2023 fueron del 8.33% 
• Se observó la efectividad de los controles aplicados en el pago de las reservas constituidas en la vigencia 2022 y giradas en el primer semestre de 2023, la cuales fueron canceladas al 100% 
* Se observó que una línea del PAA 2023, no se gestionó de acuerdo con lo programado
• Se identificaron riesgos asociados a la pandemia del COVID -19 y emergencia sanitaria en la ficha MGA situación que, a pesar de persistir, disminuyó su impacto en el 2023, por lo que se recomienda revisar los riesgos y si es el caso ajustarlos a la nueva realidad; adicionalmente, no se allegó soportes de aplicación de controles para los demás riesgos de la MGA.
</t>
  </si>
  <si>
    <t xml:space="preserve">• Gestionar lo pertinente para lograr comprometer el 17,62% restante de la asignación presupuestal,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Acatar los lineamientos impartidos por la Dirección General mediante comunicado 20238000395773 del 15-ago-2023. 
• Gestionar los pagos de forma oportuna de acuerdo con el cumplimiento de las obligaciones contractuales de los compromisos adquiridos, en observancia al principio de anualidad. 
• Teniendo en cuenta que la meta en magnitud se cumplió de acuerdo con lo planeado, se recomienda mantener los controles administrativos para culminar con éxito lo programado en la vigencia 2023. 
• Continuar con el tratamiento oportuno a los riesgos identificados en el proyecto, registrados en la ficha MGA, fortaleciendo los controles y estableciendo acciones de mejora oportunas, con el fin de evitar que su materialización impida el cumplimiento de la meta; así mismo, contar con los soportes relacionados con la aplicación de los protocolos de bioseguridad y demás acciones que permita evidenciar el tratamiento de los riesgos.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</si>
  <si>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t xml:space="preserve">En el cuatrienio el avance de recursos fue el siguiente:
Programado (2020 - 2024): $1.924*
Ejecutado: $1.663*
Avance: 86.43%
*Millones de pesos 
Fuente: Plan de Acción 2020-2024
</t>
  </si>
  <si>
    <t>Se comprometió el 100% del total de la apropiación</t>
  </si>
  <si>
    <t>La ficha MGA tiene identificados 6 riesgos de los cuales uno (1) de tipo legal, uno (1) financiero, uno (1) asociado a fenómenos de tipo biológico, uno (1) de carácter tecnológico y dos (2) de mercado; se evidenció que uno de los riesgos esta relacionado con ocasión de la emergencia sanitaria por causa del COVID19; observando que los riesgos de la MGA esta integrados al mapa de riesgos de gestión del proceso de Administración y Mantenimiento de Parques y Escenarios.
La STP remitió matriz de tratamiento de riesgo MGA, dentro de la cual se indicó que durante el primer semestre de la vigencia 2023 no se materializaron ninguno de los riesgos identificados, tomando medidas de mitigación de estos. La STP no allegó soportes del tratamiento y aplicación de controles de los riesgos de identificados en la MGA para este proyecto. 
De acuerdo con el Mapa de Riegos de Gestión del proceso vigencia 2023, se identificó el Riesgo: “Posibilidad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 incluyendo como control: “Realizar seguimiento para revisar la ejecución de las metas frente a lo programado", así como el "monitoreo de los riesgos descritos en las fichas MGA con el fin de tomar las acciones a que haya lugar “.</t>
  </si>
  <si>
    <t xml:space="preserve">• Se observó consistencia, entre los reportes: Seguimiento a las metas de los proyectos de inversión, seguimiento mensual de metas, Ejecución presupuestal - SEVEN y SEGPLAN, en cuanto al cumplimiento de la meta física y presupuestal.
 • Considerando los soportes remitidos por la STP, se verificó el cumplimiento de la meta física.
 • En el primer semestre se comprometió el 100% del total de la apropiación; Los giros en el primer semestre de 2023 fueron del 24.46%
 • Se observó la efectividad de los controles aplicados en el pago de las reservas constituidas en la vigencia 2022 y giradas en el primer semestre de 2023, las cuales fueron canceladas al 100% 
•  Se observó que el PAA 2023, no tiene actualizado la base con respecto a los registros presupuestales.  
• Se identificaron riesgos asociados a la pandemia del COVID -19 y emergencia sanitaria en la ficha MGA situación que, a pesar de persistir, disminuyó su impacto en el 2023, por lo que se recomienda revisar los riesgos y si es el caso ajustarlos a la nueva realidad; adicionalmente, no se allegó soportes de aplicación de controles para los demás riesgos de la MGA.
</t>
  </si>
  <si>
    <t>PROYECTO:  7856 Construcción y adecuación de escenarios y/o parques deportivos sostenibles para la revitalización urbana en Bogotá.</t>
  </si>
  <si>
    <t>$451.375.687(17.54%)</t>
  </si>
  <si>
    <t xml:space="preserve">El área no reportó eventos relacionados con contingencias que hayan afectado la ejecución de la meta Física.
</t>
  </si>
  <si>
    <t>• Se observó consistencia, entre los reportes: Seguimiento a las metas de los proyectos de inversión, seguimiento mensual de metas, Ejecución presupuestal - SEVEN y SEGPLAN, en cuanto al cumplimiento de la meta física y presupuestal. 
• Considerando los soportes remitidos por la STPC, se verificó el cumplimiento de la meta física.
• Falta por comprometer 17.54% del total de la apropiación; Los giros en el primer semestre de 2023 fueron del 31.48%.
• Se observó que el pago de las reservas constituidas en la vigencia 2022 y giradas en el primer semestre de 2023, fueron del 25.81%. 
• Se identificaron riesgos asociados a la pandemia del COVID -19 y emergencia sanitaria en la ficha MGA situación que, a pesar de persistir, disminuyó su impacto en el 2023, por lo que se recomienda revisar los riesgos y si es el caso ajustarlos a la nueva realidad.</t>
  </si>
  <si>
    <t>$256.576.284.591 (98.92%)</t>
  </si>
  <si>
    <t xml:space="preserve">
El área no reportó eventos relacionados con contingencias que hayan afectado la ejecución de la meta Física.
</t>
  </si>
  <si>
    <t>• Se observó consistencia, entre los reportes: Seguimiento a las metas de los proyectos de inversión, seguimiento mensual de metas, Ejecución presupuestal - SEVEN y SEGPLAN, en cuanto al cumplimiento de la meta física y presupuestal. 
• Considerando los soportes remitidos por la STC, se verificó el cumplimiento de la meta física.
• Falta por comprometer 98.92% del total de la apropiación; Los giros en el primer semestre de 2023 fueron del 23.85%.
• Se observó que el pago de las reservas constituidas en la vigencia 2022 y giradas en el primer semestre de 2023, fueron del 32.79%. 
• Se identificaron riesgos asociados a la pandemia del COVID -19 y emergencia sanitaria en la ficha MGA situación que, a pesar de persistir, disminuyó su impacto en el 2023, por lo que se recomienda revisar los riesgos y si es el caso ajustarlos a la nueva realidad; adicionalmente.</t>
  </si>
  <si>
    <t>* Gestionar lo pertinente para comprometer el 98.92% restante de la asignación presupuestal.
• Gestionar los pagos de forma oportuna de acuerdo con el cumplimiento de las obligaciones contractuales, tanto de los compromisos como de las reservas,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Teniendo en cuenta que la meta en magnitud presentó un avance significativo se recomienda mantener los controles administrativos con el fin de dar cumplimento con lo programado para la vigencia 2023.
• Continuar con el tratamiento oportuno a los riesgos identificados en el proyecto, registrados en la ficha MGA, fortaleciendo los controles y estableciendo acciones de mejora oportunas, con el fin de evitar que su materialización impida el cumplimiento de la meta.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t>
  </si>
  <si>
    <t>$1.900.922.741(53.01%)</t>
  </si>
  <si>
    <t>• Se observó consistencia, entre los reportes: Seguimiento a las metas de los proyectos de inversión, seguimiento mensual de metas, Ejecución presupuestal - SEVEN y SEGPLAN, en cuanto al cumplimiento de la meta física y presupuestal. 
• Considerando los soportes remitidos por la STC, se verificó el cumplimiento de la meta física.
• Falta por comprometer 53.01% del total de la apropiación; Los giros en el primer semestre de 2023 fueron del 36.63%.
• Se observó que el pago de las reservas constituidas en la vigencia 2022 y giradas en el primer semestre de 2023, fueron del 50.82%. 
• Se identificaron riesgos asociados a la pandemia del COVID -19 y emergencia sanitaria en la ficha MGA situación que, a pesar de persistir, disminuyó su impacto en el 2023, por lo que se recomienda revisar los riesgos y si es el caso ajustarlos a la nueva realidad; adicionalmente.</t>
  </si>
  <si>
    <t>PROYECTO:  7857 Mejoramiento Institucional en beneficio de la ciudadanía de Bogotá</t>
  </si>
  <si>
    <t xml:space="preserve">Cuatrienio: Incrementar al 90%  la atención de solicitudes de la ciudadanía cumpliendo los criterios de calidad (Meta creciente)
Vigencia 2023: 88%
</t>
  </si>
  <si>
    <t xml:space="preserve">En el cuatrienio el avance de recursos fue el siguiente:    
Programado (2020 - 2024): $36.965 *
Ejecutado:$29.888*
Avance: 80.85%
*Millones de pesos 
Fuente: Plan de Acción 2020-2024 </t>
  </si>
  <si>
    <t>$1,023,901,200 (8.57%)</t>
  </si>
  <si>
    <t xml:space="preserve">•La ejecución presupuestal fue adecuada; no obstante, se recomienda evitar la constitución de reservas, de tal forma que se dé cumplimento al principio de anualidad.
• Mantener el tratamiento oportuno a los riesgos identificados en el proyecto, registrados en la ficha MGA, fortaleciendo los controles y estableciendo acciones de mejora oportunas, con el fin de evitar su materialización y posible incumplimiento de la meta propuesta.
</t>
  </si>
  <si>
    <t>En el cuatrienio el avance de recursos fue el siguiente: 
Programado (2020 - 2024): $13.028 *
Ejecutado:$10.488*
Avance: 80.50%
*Millones de pesos 
Fuente: Plan de Acción 2020-2024</t>
  </si>
  <si>
    <t>$627,535,115 (17.32%)</t>
  </si>
  <si>
    <t xml:space="preserve">De acuerdo con la información del PAA 2023 se evidenció que la SAF registró 164 líneas asociadas a la meta 2, que corresponden a 41 procesos, toda vez que cada registro se repite 4 veces, lo que corresponde a 1 proceso; que para el Primer Semestre se programó 140 líneas que corresponden a 35 procesos, observando que cuatro (4) líneas no registran un valor estimado, por tipo de contrato así: 
• Prestación de Servicios Profesionales y de apoyo a la Gestión: 132 corresponden a 33 procesos.
• Prestación de Servicios: 8 corresponde a 2.
Con respecto a lo reportado por SAF los contratos suscritos en el primer semestre de 2023 fueron 34, por tipo de contratos, así: 
• Prestación de Servicios:7
• Prestación de Servicios Profesionales y de Apoyo a la Gestión: 27. 
Se observó cumplimiento con lo programado en el PAA 2023, para el I Semestre. Ahora bien, el valor de los compromisos y giros reportados por SAF, corresponden con lo registrado en SEVEN. 
</t>
  </si>
  <si>
    <t xml:space="preserve">• Se observó consistencia, entre los reportes: Informe registros a 30 de junio de 2023, seguimiento a las metas de los proyectos de inversión, seguimiento mensual de metas y SEGPLAN, en cuanto al cumplimiento de la meta física y presupuestal. 
• Se observó adecuada ejecución presupuestal frente a los compromisos, giros y pago de reservas.
</t>
  </si>
  <si>
    <t xml:space="preserve">•La ejecución presupuestal fue adecuada; no obstante, se recomienda evitar la constitución de reservas, de tal forma que se dé cumplimento al principio de anualidad.
• Mantener el tratamiento oportuno a los riesgos identificados en el proyecto, registrados en la ficha MGA, fortaleciendo los controles y estableciendo acciones de mejora oportunas, con el fin de evitar su materialización y posible incumplimiento de la meta propuesta.
</t>
  </si>
  <si>
    <t>Instalación configuración migración y ajuste de la nueva infraestructura tecnológica del centro de cómputo.</t>
  </si>
  <si>
    <t xml:space="preserve">
En el cuatrienio el avance de recursos fue el siguiente: 
Programado (2020 - 2024): $4.000*
Ejecutado:$3.904*
Avance: 97.61%
*Millones de pesos 
Fuente: Plan de Acción 2020-2024</t>
  </si>
  <si>
    <t>$95,525,007(2.39%)</t>
  </si>
  <si>
    <t>De acuerdo con la información del PAA 2023 se evidenció cuatro (4) líneas que corresponden a un solo proceso y de acuerdo con el reporte enviado por SAF se gestionó de conformidad con lo programado. Ahora bien, el valor de los compromisos y giros reportados por SAF, corresponden con lo registrado en SEVEN.</t>
  </si>
  <si>
    <t>• Se observó consistencia, entre los reportes: Informe registros a 30 de junio de 2023, seguimiento a las metas de los proyectos de inversión, seguimiento mensual de metas y SEGPLAN, en cuanto al cumplimiento de la meta física y presupuestal. 
• Se observó adecuada ejecución frente a los compromisos; no obstante, no ha realizado giros sobre lo comprometido.</t>
  </si>
  <si>
    <t>•La ejecución presupuestal fue adecuada; no obstante, se recomienda evitar la constitución de reservas, de tal forma que se dé cumplimento al principio de anualidad.
• Mantener el tratamiento oportuno a los riesgos identificados en el proyecto, registrados en la ficha MGA, fortaleciendo los controles y estableciendo acciones de mejora oportunas, con el fin de evitar su materialización y posible incumplimiento de la meta propuesta.</t>
  </si>
  <si>
    <t>PROYECTO</t>
  </si>
  <si>
    <t>META</t>
  </si>
  <si>
    <t>VIGENCIA 2023</t>
  </si>
  <si>
    <t xml:space="preserve">RESERVAS 2022 (a pagar en 2023) </t>
  </si>
  <si>
    <t xml:space="preserve">PASIVOS EXIGIBLES </t>
  </si>
  <si>
    <t>APROPIACIÓN</t>
  </si>
  <si>
    <t>COMPROMISOS</t>
  </si>
  <si>
    <t>%</t>
  </si>
  <si>
    <t>GIROS</t>
  </si>
  <si>
    <t xml:space="preserve"> DEFINITIVAS</t>
  </si>
  <si>
    <t xml:space="preserve">CONSTITUÍDAS </t>
  </si>
  <si>
    <t xml:space="preserve">GIROS </t>
  </si>
  <si>
    <t>VALOR</t>
  </si>
  <si>
    <t>TOTAL</t>
  </si>
  <si>
    <t>7856*</t>
  </si>
  <si>
    <t>* Meta 3 Reforzamiento Estructural Y Adecuaciones A Un Escenario Deportivo: No continua</t>
  </si>
  <si>
    <t>• Continuar con el tratamiento oportuno a los riesgos identificados en el proyecto, registrados en la ficha MGA, fortaleciendo los controles y estableciendo acciones de mejora oportunas, con el fin de evitar que su materialización impida el cumplimiento de la meta propuesta.
• Realizar un estricto control a la ejecución de los contratos y gestionar los pagos a que haya lugar, para evitar la constitución de reservas presupuestales que podrían trascender en un futuro a pasivos exigibles, con el fin de dar cumplimento al principio de anualidad.
• Establecer y aplicar controles para evitar la constitución de pasivos exigibles, en razón que afecta no solo el presupuesto de la vigencia fiscal, sino que  impide que dichos recursos sean destinados en actividades que garanticen el cumplimiento de las metas propuestas y objetivo del proceso.
• Aunar esfuerzos para dar cumplimiento con las actividades programadas en la meta física, toda vez que el avance esta por debajo del 50%, a la fecha de  corte del presente informe.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t>
  </si>
  <si>
    <t xml:space="preserve">• Se observó consistencia, entre los reportes: Seguimiento a las metas de los proyectos de inversión, seguimiento mensual de metas, Ejecución presupuestal - SEVEN y SEGPLAN, en cuanto al cumplimiento de la meta física y presupuestal. 
• Considerando los soportes remitidos por la STRD, se verificó el cumplimiento de la meta física, con los reportes de las actividades registradas en SIM para el I Semestre de 2023. 
• Falta por comprometer 28.39% del total de la apropiación; los giros en el primer semestre de 2023 fueron del 7.49% 
• Se observó que, en el primer semestre, el pago de las reservas constituidas en la vigencia 2022 y giradas en el primer semestre de 2023, fueron del 46.16%. 
• Se observó que 84 líneas del PAA 2023 programadas para el primer semestre, no se gestionaron de acuerdo con lo programado.
• Se identificaron riesgos asociados a la pandemia del COVID -19 y emergencia sanitaria en la ficha MGA situación que, a pesar de persistir, disminuyó su impacto en el 2023, por lo que se recomienda revisar los riesgos y si es el caso ajustarlos a la nueva realidad, adicionalmente, la STRD, no está realizando seguimiento y tratamiento a los riesgos identificados en la Ficha MGA del proyecto e incorporados a la matriz de riesgos de gestión del proceso.
</t>
  </si>
  <si>
    <t xml:space="preserve">• Gestionar lo pertinente para lograr comprometer el 28.39% restante de la asignación presupuestal,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Gestionar los pagos de forma oportuna de acuerdo con el cumplimiento de las obligaciones contractuales, tanto de los compromisos como de las reservas, en observancia al principio de anualidad. 
• Teniendo en cuenta que la meta en magnitud se cumplió de acuerdo con lo planeado, se recomienda mantener los controles administrativos con el fin de dar cumplimento con lo programado para la vigencia 2023. 
• Realizar el seguimiento y tratamiento oportuno a los riesgos identificados en el proyecto, registrados en la ficha MGA, fortaleciendo los controles y estableciendo acciones de mejora oportunas, con el fin de evitar que su materialización impida el cumplimiento de la meta.
.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</si>
  <si>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t xml:space="preserve">De acuerdo con la información del PAA 2023 se evidenció que la STRD registró 925 líneas asociadas a la meta 1 para la vigencia 2023, que para el primer semestre se programaron 560 de las cuales 36 no registran valor estimado en la vigencia actual. Ahora bien, las líneas se distribuyeron para el semestre por tipo de contrato así: 
• Contrato de Prestación de Servicios:  325
• Contrato de Interventoría: 1 
• Contratos de suministro: 1
• Contratos Interadministrativos: 5
• Contratos de Prestación de Servicios Profesionales y Apoyo a la Gestión: 227 
• Resolución: 1 
Por otro lado, se verificó la información reportada por la STRD, observando que en el primer semestre se suscribieron 440 contratos asociados a la meta 1, así: 
• Contrato de Prestación de Servicios: 6 de los cuales 2 corresponden al mismo contrato
• Contratos de Prestación de Servicios Profesionales y Apoyo a la Gestión: 426
• Contrato de seguros: 1 
• Contratos de suministro: 1
• Contratos de Transporte. 6 de los cuales 3 corresponden al mismo contrato. 
Así las cosas, del total de líneas reportadas en el PAA 2023 para el primer semestre, excluyendo aquellas sin asignación presupuestal (36), no reportaron suscripción de 84. Por otro lado, el valor de compromisos y giros reportados por la STRD vrs SEVEN corresponden. 
</t>
  </si>
  <si>
    <t>De acuerdo con la información suministrada por la STP, cumplió la meta física con las siguientes actividades, entre otras:
• Realizar acciones de  reverdecimiento, arbolado y empradización de los parques y escenarios priorizados: Se desarrolló una siembra de 250 individuos arbóreos en los parques que conforman el Sistema Distrital de Parques.
Se han desarrollado cuatro siembras junto con JBB en el marco del proyecto Reverdece, así:
•        El 23 de marzo, se sembraron 250 individuos arbóreos en el parque Altos de la Estancia, localidad Ciudad Bolívar.
•        El 29 de abril, se sembraron 82 individuos arbóreos en el parque San Ignacio Tintal, localidad Kennedy.
•        El 10 y 24 de junio, se sembraron 165 individuos arbóreos en los parques La Serena, localidad de Engativá y Zona Franca, localidad de Fontibón.
Se han desarrollado tres siembras junto con JBB en el marco del proyecto Bosque Urbano, así:
•        El 22 de abril, se sembraron 48 individuos arbóreos en el parque Arborizadora Alta, localidad Ciudad Bolívar.
•        El 20 de mayo, se sembraron 72 individuos arbóreos y el 22 de junio se sembraron 130 más, en el parque Bosque San Carlos, localidad Rafael Uribe 
Se llevó a cabo la siembra del primer Jardín Biodiverso en el Parque La Igualdad, de la Localidad de Kennedy, en el marco del programa Adopción de Parques
• Mitigar los efectos a través de compensación ambiental por las intervenciones realizadas: Para el primer semestre de la vigencia 2023 se hicieron pagos por un valor de $36.640.891 por concepto de compensaciones y compromisos asociados a conceptos ambientales.
Fuente Informe de Gestión I semestre 2023 e Informe de Gestión Ambiental de enero a junio de 2023.</t>
  </si>
  <si>
    <t>De acuerdo con la información suministrada por la STP, cumplió la meta física con las siguientes actividades, entre otras:
En 13 parques con acciones para la innovación y sostenibilidad  se realizaron intervenciones como: obras con materiales reutilizables, mantenimiento e implementación de huella ecológica, implementación del sistema energético ecológico, implementación de fuentes flotantes.
Se realizó monitoreo evidenciando una reducción de: 1,.5 tonCO2e para el mes de enero, de 1.5 tonCO2e para el mes de febrero, 1.3 tonCO2e para el mes de marzo, 1.3 tonCO2e para el mes de abril, 1.45 tonCO2e para el mes de mayo, 3.5 tonCO2e para el mes de junio. Para una reducción acumulada del proyecto de: 22,13 tonCO2e.
En los Parques: El Jazmín, Parque Valles de Cafam, Tibabuyes, Quiroga, La Andrea, Castilla, La Fragua, Nuevo Muzú. Se hizo uso del agua recolectada para actividades de limpieza y mantenimiento en parques tales como riego de jardinería, lavado de canecas, limpieza de espacios. Para el mes de junio, se redujeron las precipitaciones, por tanto disminuyó la cantidad de aprovechamiento de aguas lluvias.
En los Parques: Tunal, Virrey, La Igualdad, El Jazmín, Parque Simón Bolívar, entre otras: -        Producción de material audiovisual para la divulgación en redes sociales de la entidad, para la conmemoración del día del Reciclador de Oficio y el día del Agua los días 1 y 22 de marzo, respectivamente. 
-  Reciclatón y sensibilización a ciudadanos en la gestión integral de residuos sólidos en el parque El Tunal, en conjunto con la organización Recicla Latam. - Instalación de dispositivo para gestión de heces de animales de compañía en el parque El Virrey y sensibilización a tenedores de animales, en conjunto con la empresa Ecopoop. -  En el marco de la semana ambiental IDRD, se llevaron a cabo cuatro (4) actividades lideradas por el equipo ambiental de la STP, en coordinación con la líder PIGA de la entidad.
Se anexo registro fotográfico 
Fuente Informe de Gestión I semestre 2023 e Informe de Gestión Ambiental de enero a junio de 2023..</t>
  </si>
  <si>
    <t xml:space="preserve">De acuerdo con la información suministrada por la STP, cumplió la meta física con las siguientes actividades, entre otras: 
• Operar los parques y escenarios: Se intervinieron 130 parques y escenarios con acciones como: vigilancia y control, pago de servicios públicos, actividades de limpieza y aseo, recarga de extintores, suministro de ferretería y actividades administrativas para su funcionamiento y operación. Se registró lo parques intervenidos.  
• Realizar convocatorias a la comunidad, estrategias comunicativas y conectividad bajo un enfoque poblacional y de género con énfasis en la promoción de los parques como espacios seguros para mujeres, niños y niñas: Se realizó actividad con jóvenes practicantes de Nuevas Tendencias Deportivas donde se brindó información para la prevención de violencias contra las mujeres en los escenarios deportivos. Adicionalmente, En el marco de la conmoración del día internacional de los derechos de las mujeres se desarrolló la actividad lúdico- pedagógica ¿Cuánto sabemos de género?, en donde se promovió el acceso, uso, goce y disfrute de los parques y se brindó información para la prevención de violencias basadas en género.
Se adjuntó los informes de gestión de los meses de marzo a junio de 2023, para lo cual se revisó el informe presentado para el mes de junio; con las realización de las siguientes actividades, entre otras: (i) Sensibilización a comunidad para promover parques seguros y libres de discriminación de género: En el marco del desarrollo del segundo diálogo ciudadano del IDRD a cargo de la Subdirección Técnica de Parques, se presentaron los avances en el enfoque de género en parques con corte al mes de abril. (ii) Sensibilización al personal que labora en parques y escenarios: En el marco de la celebración del mes del orgullo LGBTIQ+ se realizó un cine foro, Gestión inter e intrainstitucional y (iii) Gestión inter e intrainstitucional: Se realizó reunió con la Dirección del Observatorio y Gestión del Conocimiento de la Secretaría de Cultura para avanzar en el desarrollo de la investigación en donde se pueda cruzar la información del Observatorio de Mujer y Equidad de Género. 
.
Fuente Informe de Gestión I semestre 2023 e Informes de Gestión de marzo a junio de 2023 con registro fotográfico.
</t>
  </si>
  <si>
    <t xml:space="preserve">
De acuerdo con la información del PAA 2023 se evidenció que la STP registró 159 líneas asociadas a la meta 5, que para el primer semestre se programó 125, dos (2) de las cuales no registran valor estimado para la vigencia actual (Licitación Pública e interventoría para el mantenimiento de piscinas), las líneas se distribuyeron así:  
• Consultoría: 2
• Mantenimiento: 1
• Obra Pública: 5
• Prestación de servicios 63
• Prestación Servicios Profesionales y Apoyo a la Gestión: 54
Se procedió a revisar el reporte entregado por la STP observando que se suscribieron 63 contratos, así: 
• Prestación de servicios profesionales y apoyo a la gestión: 40
• Obra Pública 1 
• Prestación de servicios 22. 
Así las cosas, del total de líneas reportadas en el PAA 2023 para el primer semestre, excluyendo aquellas sin asignación presupuestal (2), no se suscribieron 60 de acuerdo con lo programado en el PAA 2023. Por otro lado, el valor de compromisos y giros reportados por la STP vrs SEVEN corresponden. 
</t>
  </si>
  <si>
    <t xml:space="preserve">Se evidenció el siguiente posible riesgos a tener en cuenta: 
Posibilidad de afectación presupuestal por la constitución de pasivos exigibles, debido a la no ejecución y pago oportuno de los compromisos adquiridos y/o toma acciones oportunas del IDRD por posibles incumplimientos por parte de los contratistas, impidiendo que dichos recursos sean destinados en actividades que garanticen la operación integral de Parques y Escenarios.
</t>
  </si>
  <si>
    <r>
      <rPr>
        <b/>
        <sz val="10"/>
        <rFont val="Arial"/>
        <family val="2"/>
      </rPr>
      <t>Cuatrienio</t>
    </r>
    <r>
      <rPr>
        <sz val="10"/>
        <rFont val="Arial"/>
        <family val="2"/>
      </rPr>
      <t xml:space="preserve">: Intervenir 35 Parques y Escenarios con acciones para la mitigación y adaptación al cambio climático
</t>
    </r>
    <r>
      <rPr>
        <b/>
        <sz val="10"/>
        <rFont val="Arial"/>
        <family val="2"/>
      </rPr>
      <t>Meta 2023</t>
    </r>
    <r>
      <rPr>
        <sz val="10"/>
        <rFont val="Arial"/>
        <family val="2"/>
      </rPr>
      <t xml:space="preserve">: 35
</t>
    </r>
  </si>
  <si>
    <r>
      <rPr>
        <b/>
        <sz val="10"/>
        <rFont val="Arial"/>
        <family val="2"/>
      </rPr>
      <t>Avance Cuatrienio</t>
    </r>
    <r>
      <rPr>
        <sz val="10"/>
        <rFont val="Arial"/>
        <family val="2"/>
      </rPr>
      <t xml:space="preserve">: No es viable acumular los porcentajes de cada vigencia, dado que se trata de una meta de tipo de anualización creciente
</t>
    </r>
    <r>
      <rPr>
        <b/>
        <sz val="10"/>
        <rFont val="Arial"/>
        <family val="2"/>
      </rPr>
      <t xml:space="preserve">Avance vigencia 2023: </t>
    </r>
    <r>
      <rPr>
        <sz val="10"/>
        <rFont val="Arial"/>
        <family val="2"/>
      </rPr>
      <t xml:space="preserve">35/35 = 100%
</t>
    </r>
  </si>
  <si>
    <r>
      <t xml:space="preserve">
• </t>
    </r>
    <r>
      <rPr>
        <b/>
        <sz val="10"/>
        <rFont val="Arial"/>
        <family val="2"/>
      </rPr>
      <t>Se asignaron recursos por</t>
    </r>
    <r>
      <rPr>
        <sz val="10"/>
        <rFont val="Arial"/>
        <family val="2"/>
      </rPr>
      <t xml:space="preserve">: $4.981.220.921, se ha comprometido 31%
• </t>
    </r>
    <r>
      <rPr>
        <b/>
        <sz val="10"/>
        <rFont val="Arial"/>
        <family val="2"/>
      </rPr>
      <t>Giros Primer semestre</t>
    </r>
    <r>
      <rPr>
        <sz val="10"/>
        <rFont val="Arial"/>
        <family val="2"/>
      </rPr>
      <t xml:space="preserve">: $149.686.666 (9.83%).
• </t>
    </r>
    <r>
      <rPr>
        <b/>
        <sz val="10"/>
        <rFont val="Arial"/>
        <family val="2"/>
      </rPr>
      <t>Reservas constituidas</t>
    </r>
    <r>
      <rPr>
        <sz val="10"/>
        <rFont val="Arial"/>
        <family val="2"/>
      </rPr>
      <t xml:space="preserve"> 2022 (Ejecución 2023): $1,619,321,031, Giros I Semestre 2023 $1.225.095.082 (75.65%)
</t>
    </r>
  </si>
  <si>
    <r>
      <rPr>
        <b/>
        <sz val="10"/>
        <rFont val="Arial"/>
        <family val="2"/>
      </rPr>
      <t>Cuatrienio</t>
    </r>
    <r>
      <rPr>
        <sz val="10"/>
        <rFont val="Arial"/>
        <family val="2"/>
      </rPr>
      <t xml:space="preserve">: Arborizar y Reverdecer 30 % de los Parques y Escenarios Administrados por el IDRD
para aportar a la construcción de una red de Pulmones Urbanos
</t>
    </r>
    <r>
      <rPr>
        <b/>
        <sz val="10"/>
        <rFont val="Arial"/>
        <family val="2"/>
      </rPr>
      <t xml:space="preserve">Meta 2023: </t>
    </r>
    <r>
      <rPr>
        <sz val="10"/>
        <rFont val="Arial"/>
        <family val="2"/>
      </rPr>
      <t xml:space="preserve"> 18% .
</t>
    </r>
  </si>
  <si>
    <r>
      <rPr>
        <b/>
        <sz val="10"/>
        <rFont val="Arial"/>
        <family val="2"/>
      </rPr>
      <t>Avance Cuatrienio:</t>
    </r>
    <r>
      <rPr>
        <sz val="10"/>
        <rFont val="Arial"/>
        <family val="2"/>
      </rPr>
      <t xml:space="preserve"> No es viable acumular los porcentajes de cada vigencia, dado que se trata de una meta de tipo de anualización Creciente
</t>
    </r>
    <r>
      <rPr>
        <b/>
        <sz val="10"/>
        <rFont val="Arial"/>
        <family val="2"/>
      </rPr>
      <t>Ejecutado 2023</t>
    </r>
    <r>
      <rPr>
        <sz val="10"/>
        <rFont val="Arial"/>
        <family val="2"/>
      </rPr>
      <t xml:space="preserve"> (16%/18%) = 88.89%
</t>
    </r>
  </si>
  <si>
    <r>
      <t xml:space="preserve">•  </t>
    </r>
    <r>
      <rPr>
        <b/>
        <sz val="10"/>
        <rFont val="Arial"/>
        <family val="2"/>
      </rPr>
      <t xml:space="preserve">Se asignaron recursos por: </t>
    </r>
    <r>
      <rPr>
        <sz val="10"/>
        <rFont val="Arial"/>
        <family val="2"/>
      </rPr>
      <t xml:space="preserve">$1.760.000.000, se ha comprometido el 98.67%
 • </t>
    </r>
    <r>
      <rPr>
        <b/>
        <sz val="10"/>
        <rFont val="Arial"/>
        <family val="2"/>
      </rPr>
      <t>Giros Primer Semestre:</t>
    </r>
    <r>
      <rPr>
        <sz val="10"/>
        <rFont val="Arial"/>
        <family val="2"/>
      </rPr>
      <t xml:space="preserve"> $36.640.891 (2.11%).
</t>
    </r>
    <r>
      <rPr>
        <b/>
        <sz val="10"/>
        <rFont val="Arial"/>
        <family val="2"/>
      </rPr>
      <t>• Reservas constituidas 2022 (Ejecución 2023)</t>
    </r>
    <r>
      <rPr>
        <sz val="10"/>
        <rFont val="Arial"/>
        <family val="2"/>
      </rPr>
      <t xml:space="preserve">: $,553.742.486. Giros I Semestre 2023 $452.540.546 (81.72%)
</t>
    </r>
  </si>
  <si>
    <t xml:space="preserve">De acuerdo con la información del PAA 2023 se observó que la STP registró 3 líneas asociadas a la meta 2, programadas para el I semestre y distribuidas por tipo de contrato así:
• Prestación de Servicios  dos: Una (1) para el mantenimiento integral de zonas verdes del Parque Regional La Florida y la sede administrativa del IDRD con fecha de estimada de inicio del proceso para mayo; (1) para manejo integral del arbolado, en los parques de la red estructurante administrados por el IDRD con fecha de estimada de inicio del proceso para febrero 
• Pago de compensaciones: 1
Ahora bien, con respecto a lo reportado por STP, los contratos suscritos en el primer semestre de 2023 fueron 23, por tipo de contratos, así:
• Contratos de Prestación de Servicios: 1, se suscribió  en el mes de junio, por lo que no se dio cumplimiento con lo programado en el PAA 2023 v 8.1.
• Contrato de Mantenimiento: 1, se suscribió  en el mes de junio, por lo que no se dio cumplimiento con lo programado en el PAA 2023 v 8.1.
• Memorando: 21 giros a la Secretaría de Hacienda 
Así las cosas, del total de líneas reportadas en el PAA 2023 para el primer semestre se suscribieron fuera del plazo establecido en el PAA 2023. Por otro, el valor de compromisos y giros reportados por la STP vrs SEVEN corresponden. 
</t>
  </si>
  <si>
    <r>
      <rPr>
        <b/>
        <sz val="10"/>
        <rFont val="Arial"/>
        <family val="2"/>
      </rPr>
      <t>Cuatrienio</t>
    </r>
    <r>
      <rPr>
        <sz val="10"/>
        <rFont val="Arial"/>
        <family val="2"/>
      </rPr>
      <t xml:space="preserve">: Realizar en 18 Parques y Escenarios Acciones para la Innovación  y Sostenibilidad.
</t>
    </r>
    <r>
      <rPr>
        <b/>
        <sz val="10"/>
        <rFont val="Arial"/>
        <family val="2"/>
      </rPr>
      <t>Meta 2023</t>
    </r>
    <r>
      <rPr>
        <sz val="10"/>
        <rFont val="Arial"/>
        <family val="2"/>
      </rPr>
      <t xml:space="preserve">: 16
</t>
    </r>
  </si>
  <si>
    <r>
      <t xml:space="preserve">
</t>
    </r>
    <r>
      <rPr>
        <b/>
        <sz val="10"/>
        <rFont val="Arial"/>
        <family val="2"/>
      </rPr>
      <t>Avance Cuatrienio</t>
    </r>
    <r>
      <rPr>
        <sz val="10"/>
        <rFont val="Arial"/>
        <family val="2"/>
      </rPr>
      <t xml:space="preserve">: No es viable acumular los porcentajes de cada vigencia, dado que se trata de una meta de tipo de anualización creciente.
</t>
    </r>
    <r>
      <rPr>
        <b/>
        <sz val="10"/>
        <rFont val="Arial"/>
        <family val="2"/>
      </rPr>
      <t>Ejecutado 2023</t>
    </r>
    <r>
      <rPr>
        <sz val="10"/>
        <rFont val="Arial"/>
        <family val="2"/>
      </rPr>
      <t xml:space="preserve"> (13/16) = 81.25%</t>
    </r>
  </si>
  <si>
    <r>
      <rPr>
        <b/>
        <sz val="10"/>
        <rFont val="Arial"/>
        <family val="2"/>
      </rPr>
      <t>Cuatrienio</t>
    </r>
    <r>
      <rPr>
        <sz val="10"/>
        <rFont val="Arial"/>
        <family val="2"/>
      </rPr>
      <t xml:space="preserve">: Administrar 130 Parques y Escenarios de Diferentes Escalas
</t>
    </r>
    <r>
      <rPr>
        <b/>
        <sz val="10"/>
        <rFont val="Arial"/>
        <family val="2"/>
      </rPr>
      <t>Meta 2023</t>
    </r>
    <r>
      <rPr>
        <sz val="10"/>
        <rFont val="Arial"/>
        <family val="2"/>
      </rPr>
      <t>:  130</t>
    </r>
  </si>
  <si>
    <r>
      <t xml:space="preserve">
</t>
    </r>
    <r>
      <rPr>
        <b/>
        <sz val="10"/>
        <rFont val="Arial"/>
        <family val="2"/>
      </rPr>
      <t>Avance Cuatrienio</t>
    </r>
    <r>
      <rPr>
        <sz val="10"/>
        <rFont val="Arial"/>
        <family val="2"/>
      </rPr>
      <t xml:space="preserve">: No es viable acumular los porcentajes de cada vigencia, dado que se trata de una meta de tipo de anualización creciente.
</t>
    </r>
    <r>
      <rPr>
        <b/>
        <sz val="10"/>
        <rFont val="Arial"/>
        <family val="2"/>
      </rPr>
      <t>Ejecutado 2023</t>
    </r>
    <r>
      <rPr>
        <sz val="10"/>
        <rFont val="Arial"/>
        <family val="2"/>
      </rPr>
      <t xml:space="preserve"> (130/130) = 100%
</t>
    </r>
  </si>
  <si>
    <r>
      <t xml:space="preserve">• </t>
    </r>
    <r>
      <rPr>
        <b/>
        <sz val="10"/>
        <rFont val="Arial"/>
        <family val="2"/>
      </rPr>
      <t>Se asignaron recursos por</t>
    </r>
    <r>
      <rPr>
        <sz val="10"/>
        <rFont val="Arial"/>
        <family val="2"/>
      </rPr>
      <t xml:space="preserve">: $96.237.672.506 se ha comprometido: 70.84%
• </t>
    </r>
    <r>
      <rPr>
        <b/>
        <sz val="10"/>
        <rFont val="Arial"/>
        <family val="2"/>
      </rPr>
      <t>Giros primer semestre</t>
    </r>
    <r>
      <rPr>
        <sz val="10"/>
        <rFont val="Arial"/>
        <family val="2"/>
      </rPr>
      <t xml:space="preserve">: $31.627.154.067 (46.39%)
• </t>
    </r>
    <r>
      <rPr>
        <b/>
        <sz val="10"/>
        <rFont val="Arial"/>
        <family val="2"/>
      </rPr>
      <t>Reservas constituías 2022 (Ejecución 2023)</t>
    </r>
    <r>
      <rPr>
        <sz val="10"/>
        <rFont val="Arial"/>
        <family val="2"/>
      </rPr>
      <t xml:space="preserve">: $ 3.155.877.439 Giros I Semestre 2023 $2.798.887.161 (88.69%)
</t>
    </r>
  </si>
  <si>
    <r>
      <rPr>
        <b/>
        <sz val="10"/>
        <rFont val="Arial"/>
        <family val="2"/>
      </rPr>
      <t>Cuatrienio</t>
    </r>
    <r>
      <rPr>
        <sz val="10"/>
        <rFont val="Arial"/>
        <family val="2"/>
      </rPr>
      <t xml:space="preserve">: Realizar en el 100 % de Parques y Escenarios priorizados las acciones definidas
de Mantenimiento y Mejoramiento Físico
</t>
    </r>
    <r>
      <rPr>
        <b/>
        <sz val="10"/>
        <rFont val="Arial"/>
        <family val="2"/>
      </rPr>
      <t xml:space="preserve"> Meta 2023</t>
    </r>
    <r>
      <rPr>
        <sz val="10"/>
        <rFont val="Arial"/>
        <family val="2"/>
      </rPr>
      <t xml:space="preserve">: 100% 
</t>
    </r>
  </si>
  <si>
    <r>
      <t xml:space="preserve">
</t>
    </r>
    <r>
      <rPr>
        <b/>
        <sz val="10"/>
        <rFont val="Arial"/>
        <family val="2"/>
      </rPr>
      <t>Avance Cuatrienio:</t>
    </r>
    <r>
      <rPr>
        <sz val="10"/>
        <rFont val="Arial"/>
        <family val="2"/>
      </rPr>
      <t xml:space="preserve"> No es viable acumular los porcentajes de cada vigencia, dado que se trata de una meta de tipo de anualización constante.
</t>
    </r>
    <r>
      <rPr>
        <b/>
        <sz val="10"/>
        <rFont val="Arial"/>
        <family val="2"/>
      </rPr>
      <t>Ejecutado 2023</t>
    </r>
    <r>
      <rPr>
        <sz val="10"/>
        <rFont val="Arial"/>
        <family val="2"/>
      </rPr>
      <t xml:space="preserve"> (20%/100%) = 20%
</t>
    </r>
  </si>
  <si>
    <t xml:space="preserve">De acuerdo con la información suministrada por la STP, cumplió la meta física con las siguientes actividades, entre otras: 
• Realizar acciones de mantenimiento preventivo y correctivo y mejoramiento en los parques y escenarios priorizados.
Se intervino 32 parques y/o escenarios con estrategia de Ambulancia de Parques, 29 parques con mantenimiento de grama natural, 78 parques
con mantenimiento de canchas sintéticas, 7 parques con mantenimiento de pozos sépticos, 2 parques con mantenimiento de pozos profundos, 11 parques y/o escenarios con mantenimiento de piscinas, 37 escenarios intervenidos con mantenimiento y adecuación, 68 parques y/o escenarios intervenidos con mantenimiento integral de los equipos electromecánicos, electrónicos, maquinaria y en general los equipos.
• Realizar acciones de mantenimiento, adecuación y reparación de la infraestructura en los parques de la Red de proximidad que integran el Sistema
Distrital de Parques. Se intervinieron 100 parques de proximidad con acciones de mantenimiento.
Fuente: Informe de Gestión 2023- se adjuntó registro fotográfico.
</t>
  </si>
  <si>
    <r>
      <t>La ficha MGA tiene registrado 7 riesgos de los cuales uno (1) es operacional, uno (1) de calendario, dos (2) son de tipo financieros, uno (1) asociado a fenómenos de tipo biológico, uno (1) de mercado y uno (1) de carácter legal; observando que uno (1) está relacionado en el mapa de riesgos de gestión del proceso correspondiente a la reducción de los recursos por aprovechamiento económico, al cual se le realizó tratamiento; dos (2) relacionados con ocasión de la emergencia sanitaria por causa del COVID19, se evidenció que los riesgos de la MGA esta integrados al mapa de riesgos de gestión del proceso de Administración y Mantenimiento de Parques y Escenarios. 
La STP remitió matriz de tratamiento de riesgo MGA, identificado cinco (5) riesgos adicionales a los inicialmente registrados en la ficha (uno de tipo legal y dos de sanitarios, otro de mercado y otro asociado a fenómenos de origen humano no intencionales: aglomeración de público), se informó que no se materializaron los riesgos, remitiendo los Protocolo de Bioseguridad para las disciplinas de: Bolo, Canotaje, Gimnasia Squash, Tenis De Campo; como soporte para mitigar los riesgos asociados al COVID, sin que se evidencie su aplicación en los diferentes parques y escenarios; así mismo, no se soportó acciones de mitigación, ni seguimiento, para los demás riesgos identificados en la MGA. 
De acuerdo con el Mapa de Riegos de Gestión del proceso vigencia 2023, se identificó el Riesgo: “</t>
    </r>
    <r>
      <rPr>
        <i/>
        <sz val="10"/>
        <rFont val="Arial"/>
        <family val="2"/>
      </rPr>
      <t>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t>
    </r>
    <r>
      <rPr>
        <sz val="10"/>
        <rFont val="Arial"/>
        <family val="2"/>
      </rPr>
      <t>s”, incluyendo como control: “</t>
    </r>
    <r>
      <rPr>
        <i/>
        <sz val="10"/>
        <rFont val="Arial"/>
        <family val="2"/>
      </rPr>
      <t>Realizar seguimiento para revisar la ejecución de las metas frente a lo programado</t>
    </r>
    <r>
      <rPr>
        <sz val="10"/>
        <rFont val="Arial"/>
        <family val="2"/>
      </rPr>
      <t>", así como el "</t>
    </r>
    <r>
      <rPr>
        <i/>
        <sz val="10"/>
        <rFont val="Arial"/>
        <family val="2"/>
      </rPr>
      <t>monitoreo de los riesgos descritos en las fichas MGA con el fin de tomar las acciones a que haya lugar”</t>
    </r>
    <r>
      <rPr>
        <sz val="10"/>
        <rFont val="Arial"/>
        <family val="2"/>
      </rPr>
      <t xml:space="preserve">; observando que la STP está aplicando los controles, toda vez que remitieron los soportes que dan cuenta de la gestión. </t>
    </r>
  </si>
  <si>
    <r>
      <rPr>
        <b/>
        <sz val="10"/>
        <rFont val="Arial"/>
        <family val="2"/>
      </rPr>
      <t>Cuatrienio</t>
    </r>
    <r>
      <rPr>
        <sz val="10"/>
        <rFont val="Arial"/>
        <family val="2"/>
      </rPr>
      <t xml:space="preserve">: Desarrollar al 100% un modelo  para la gerencia de los escenarios deportivos y CEFES seleccionados 
</t>
    </r>
    <r>
      <rPr>
        <b/>
        <sz val="10"/>
        <rFont val="Arial"/>
        <family val="2"/>
      </rPr>
      <t>Meta 2023</t>
    </r>
    <r>
      <rPr>
        <sz val="10"/>
        <rFont val="Arial"/>
        <family val="2"/>
      </rPr>
      <t xml:space="preserve">: : Finalizada por cumplimiento vigencia 2021
</t>
    </r>
  </si>
  <si>
    <r>
      <t xml:space="preserve">
</t>
    </r>
    <r>
      <rPr>
        <b/>
        <sz val="10"/>
        <rFont val="Arial"/>
        <family val="2"/>
      </rPr>
      <t>Avance Cuatrienio</t>
    </r>
    <r>
      <rPr>
        <sz val="10"/>
        <rFont val="Arial"/>
        <family val="2"/>
      </rPr>
      <t xml:space="preserve">: No es viable acumular los porcentajes de cada vigencia, dado que se trata de una meta de tipo de anualización creciente.
Ejecutado 2023: Ejecutada en la vigencia 2021
</t>
    </r>
  </si>
  <si>
    <r>
      <rPr>
        <b/>
        <sz val="10"/>
        <rFont val="Arial"/>
        <family val="2"/>
      </rPr>
      <t>Cuatrienio</t>
    </r>
    <r>
      <rPr>
        <sz val="10"/>
        <rFont val="Arial"/>
        <family val="2"/>
      </rPr>
      <t xml:space="preserve">: Pagar 100% de compromisos de vigencias anteriores fenecidas
</t>
    </r>
    <r>
      <rPr>
        <b/>
        <sz val="10"/>
        <rFont val="Arial"/>
        <family val="2"/>
      </rPr>
      <t>Meta 2023</t>
    </r>
    <r>
      <rPr>
        <sz val="10"/>
        <rFont val="Arial"/>
        <family val="2"/>
      </rPr>
      <t xml:space="preserve">: 100% 
</t>
    </r>
  </si>
  <si>
    <r>
      <rPr>
        <b/>
        <sz val="10"/>
        <rFont val="Arial"/>
        <family val="2"/>
      </rPr>
      <t>Avance Cuatrienio:</t>
    </r>
    <r>
      <rPr>
        <sz val="10"/>
        <rFont val="Arial"/>
        <family val="2"/>
      </rPr>
      <t xml:space="preserve"> No es viable acumular los porcentajes de cada vigencia, dado que se trata de una meta de tipo de anualización creciente.
</t>
    </r>
    <r>
      <rPr>
        <b/>
        <sz val="10"/>
        <rFont val="Arial"/>
        <family val="2"/>
      </rPr>
      <t xml:space="preserve">Ejecutado 2023 </t>
    </r>
    <r>
      <rPr>
        <sz val="10"/>
        <rFont val="Arial"/>
        <family val="2"/>
      </rPr>
      <t xml:space="preserve">No se asignaron recursos para esta meta - Estado Suspendida </t>
    </r>
  </si>
  <si>
    <r>
      <rPr>
        <b/>
        <sz val="10"/>
        <rFont val="Arial"/>
        <family val="2"/>
      </rPr>
      <t>Cuatrienio</t>
    </r>
    <r>
      <rPr>
        <sz val="10"/>
        <rFont val="Arial"/>
        <family val="2"/>
      </rPr>
      <t xml:space="preserve">: Realizar 405.105  Actividades Físicas Dirigidas Y Programas Deportivos Para El
Fomento De La Vida Activa.
</t>
    </r>
    <r>
      <rPr>
        <b/>
        <sz val="10"/>
        <rFont val="Arial"/>
        <family val="2"/>
      </rPr>
      <t>Meta 2023</t>
    </r>
    <r>
      <rPr>
        <sz val="10"/>
        <rFont val="Arial"/>
        <family val="2"/>
      </rPr>
      <t>: 157.211</t>
    </r>
  </si>
  <si>
    <r>
      <rPr>
        <b/>
        <sz val="10"/>
        <rFont val="Arial"/>
        <family val="2"/>
      </rPr>
      <t>Avance Cuatrienio:</t>
    </r>
    <r>
      <rPr>
        <sz val="10"/>
        <rFont val="Arial"/>
        <family val="2"/>
      </rPr>
      <t xml:space="preserve">
245.628 (60.63%)
</t>
    </r>
    <r>
      <rPr>
        <b/>
        <sz val="10"/>
        <rFont val="Arial"/>
        <family val="2"/>
      </rPr>
      <t>Avance vigencia 2023:</t>
    </r>
    <r>
      <rPr>
        <sz val="10"/>
        <rFont val="Arial"/>
        <family val="2"/>
      </rPr>
      <t xml:space="preserve">
58.343/157.211 (37.11%)</t>
    </r>
  </si>
  <si>
    <r>
      <rPr>
        <b/>
        <sz val="10"/>
        <rFont val="Arial"/>
        <family val="2"/>
      </rPr>
      <t>• Se asignaron recursos por:</t>
    </r>
    <r>
      <rPr>
        <sz val="10"/>
        <rFont val="Arial"/>
        <family val="2"/>
      </rPr>
      <t xml:space="preserve"> $18.201.609.748, se ha comprometió: el 71.61%.
</t>
    </r>
    <r>
      <rPr>
        <b/>
        <sz val="10"/>
        <rFont val="Arial"/>
        <family val="2"/>
      </rPr>
      <t xml:space="preserve">• Giros I Semestre por: 
</t>
    </r>
    <r>
      <rPr>
        <sz val="10"/>
        <rFont val="Arial"/>
        <family val="2"/>
      </rPr>
      <t xml:space="preserve">$976.443.429 (7.49%)
</t>
    </r>
    <r>
      <rPr>
        <b/>
        <sz val="10"/>
        <rFont val="Arial"/>
        <family val="2"/>
      </rPr>
      <t>• Reservas constituidas 2022 (Ejecución 2023) en la meta 1:</t>
    </r>
    <r>
      <rPr>
        <sz val="10"/>
        <rFont val="Arial"/>
        <family val="2"/>
      </rPr>
      <t xml:space="preserve"> 
$ 10.996.580.007, giros a I semestre de 2023: $5.075.922.796 (46.16%) 
</t>
    </r>
  </si>
  <si>
    <r>
      <rPr>
        <b/>
        <sz val="10"/>
        <rFont val="Arial"/>
        <family val="2"/>
      </rPr>
      <t xml:space="preserve">En el cuatrienio el avance de recursos fue el siguiente: </t>
    </r>
    <r>
      <rPr>
        <sz val="10"/>
        <rFont val="Arial"/>
        <family val="2"/>
      </rPr>
      <t xml:space="preserve">
</t>
    </r>
    <r>
      <rPr>
        <b/>
        <sz val="10"/>
        <rFont val="Arial"/>
        <family val="2"/>
      </rPr>
      <t>Programado (2020 - 2024):</t>
    </r>
    <r>
      <rPr>
        <sz val="10"/>
        <rFont val="Arial"/>
        <family val="2"/>
      </rPr>
      <t xml:space="preserve"> $ 67.676 (*)
</t>
    </r>
    <r>
      <rPr>
        <b/>
        <sz val="10"/>
        <rFont val="Arial"/>
        <family val="2"/>
      </rPr>
      <t>Ejecutado: (2020 - 2022):</t>
    </r>
    <r>
      <rPr>
        <sz val="10"/>
        <rFont val="Arial"/>
        <family val="2"/>
      </rPr>
      <t xml:space="preserve"> $ 46.923 (*)
</t>
    </r>
    <r>
      <rPr>
        <b/>
        <sz val="10"/>
        <rFont val="Arial"/>
        <family val="2"/>
      </rPr>
      <t>Avance:</t>
    </r>
    <r>
      <rPr>
        <sz val="10"/>
        <rFont val="Arial"/>
        <family val="2"/>
      </rPr>
      <t xml:space="preserve"> 69.34 %
</t>
    </r>
    <r>
      <rPr>
        <b/>
        <sz val="10"/>
        <rFont val="Arial"/>
        <family val="2"/>
      </rPr>
      <t xml:space="preserve">(*) Millones de pesos corrientes
Fuente: Plan de Acción 2020-2024
</t>
    </r>
  </si>
  <si>
    <r>
      <t xml:space="preserve">
La ficha MGA tiene registrado 3 riesgos de los cuales: • Uno (1) es asociado a fenómenos de tipo biológico y dos (2) operacionales, los cuales fueron integrados en el mapa de riesgo del proceso. Ahora bien, se solicitó vía correo institucional a la STRD el 17 de agosto de 2023, informar el seguimiento y tratamiento realizado a los mencionados riesgos, para lo cual manifestó: "</t>
    </r>
    <r>
      <rPr>
        <i/>
        <sz val="10"/>
        <rFont val="Arial"/>
        <family val="2"/>
      </rPr>
      <t>Me permito informar que la STRD realiza seguimiento mensual solo a los riesgos de gestión y corrupción acorde a normatividad vigente y lineamientos de la OAP. Por otro lado, la MGA, acorde con los lineamientos de Planeación Distrital, es usada para formular los proyectos de inversión y, tanto sus riesgos como la demás información de la herramienta, es insumo para dicha formulación. La metodología MGA no establece un seguimiento a sus riesgos y, por tanto, está Subdirección no lo realiza, no obstante, se realiza un seguimiento mensual por cada proyecto en el que se ha evidenciado el cumplimiento de todas las metas durante el 2023, que implica a su vez, la no materialización de los riesgos inmersos en la formulación</t>
    </r>
    <r>
      <rPr>
        <sz val="10"/>
        <rFont val="Arial"/>
        <family val="2"/>
      </rPr>
      <t>". 
Ahora bien, de acuerdo con el Mapa de Riegos de Gestión del proceso vigencia 2023, se identificó el Riesgo: “</t>
    </r>
    <r>
      <rPr>
        <i/>
        <sz val="10"/>
        <rFont val="Arial"/>
        <family val="2"/>
      </rPr>
      <t>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t>
    </r>
    <r>
      <rPr>
        <sz val="10"/>
        <rFont val="Arial"/>
        <family val="2"/>
      </rPr>
      <t>, incluyendo como actividad de control: “(…) "</t>
    </r>
    <r>
      <rPr>
        <i/>
        <sz val="10"/>
        <rFont val="Arial"/>
        <family val="2"/>
      </rPr>
      <t>Se realiza seguimiento para revisar la ejecución de las metas y actividades frente a lo programado, conforme a las fichas MGA  y los riesgos descritos en ellas</t>
    </r>
    <r>
      <rPr>
        <sz val="10"/>
        <rFont val="Arial"/>
        <family val="2"/>
      </rPr>
      <t xml:space="preserve">”. 
Así las cosas, se observó que la STRD no está aplicando los controles, tal como está definido en el mapa de riesgos publicado en ISOLUCIÓN. 
Se observó que en la ficha MGA del proyecto se tiene registrado un (1) riesgo relacionado con ocasión de la emergencia sanitaria por causa del COVID19", por lo que no fue posible verificar la gestión realizada a fin de evitar la materialización de los mismos.
</t>
    </r>
  </si>
  <si>
    <r>
      <rPr>
        <b/>
        <sz val="10"/>
        <rFont val="Arial"/>
        <family val="2"/>
      </rPr>
      <t>Cuatrienio</t>
    </r>
    <r>
      <rPr>
        <sz val="10"/>
        <rFont val="Arial"/>
        <family val="2"/>
      </rPr>
      <t xml:space="preserve">: Desarrollar 24.968 Actividades De Promoción Del Uso De La Bicicleta Para Diferentes
Poblaciones.
</t>
    </r>
    <r>
      <rPr>
        <b/>
        <sz val="10"/>
        <rFont val="Arial"/>
        <family val="2"/>
      </rPr>
      <t>Meta 2023</t>
    </r>
    <r>
      <rPr>
        <sz val="10"/>
        <rFont val="Arial"/>
        <family val="2"/>
      </rPr>
      <t>: 11.948</t>
    </r>
  </si>
  <si>
    <r>
      <rPr>
        <b/>
        <sz val="10"/>
        <rFont val="Arial"/>
        <family val="2"/>
      </rPr>
      <t>Avance Cuatrienio</t>
    </r>
    <r>
      <rPr>
        <sz val="10"/>
        <rFont val="Arial"/>
        <family val="2"/>
      </rPr>
      <t xml:space="preserve">
12.927(51.77%)
</t>
    </r>
    <r>
      <rPr>
        <b/>
        <sz val="10"/>
        <rFont val="Arial"/>
        <family val="2"/>
      </rPr>
      <t>Avance vigencia 2023</t>
    </r>
    <r>
      <rPr>
        <sz val="10"/>
        <rFont val="Arial"/>
        <family val="2"/>
      </rPr>
      <t xml:space="preserve">
4.441/11984 = 37.06%
</t>
    </r>
  </si>
  <si>
    <r>
      <t xml:space="preserve">De acuerdo con la información suministrada por la </t>
    </r>
    <r>
      <rPr>
        <b/>
        <sz val="10"/>
        <rFont val="Arial"/>
        <family val="2"/>
      </rPr>
      <t>Subdirección Técnica de Recreación y Deportes - STRD</t>
    </r>
    <r>
      <rPr>
        <sz val="10"/>
        <rFont val="Arial"/>
        <family val="2"/>
      </rPr>
      <t xml:space="preserve">, se cumplió la meta física con las siguientes actividades, a saber:
A 30 de junio de 2023 esta meta tuvo una ejecución del 100% frente a lo programado con la realización de 4.441 actividades, beneficiando en promedio 1.542.744
personas/trayectos en las jornadas de Ciclovía dominical/festiva y 1.707.977 personas en los demás programas. Cabe aclarar que las personas beneficiarias
pudieron asistir a una o más actividades de la estrategia. Las actividades se desarrollan a través de los siguientes programas: Al Trabajo en Bici, Ciclovía Dominicales, Festivas y Nocturnas, Escuela de la Bicicleta, Bici experiencias y Manzanas del Cuidado (Escuela de la Bici).
Así mismo, la OCI verificó los soportes remitidos por la STRD, tales como reportes de SIM MCD, CICLOVÍA, EDB y ATB de los cuales soportan el cumplimiento de la meta física.  
</t>
    </r>
    <r>
      <rPr>
        <b/>
        <sz val="10"/>
        <rFont val="Arial"/>
        <family val="2"/>
      </rPr>
      <t xml:space="preserve">Fuente: Informe de Gestión 2023, registros en SIM </t>
    </r>
  </si>
  <si>
    <r>
      <rPr>
        <b/>
        <sz val="10"/>
        <rFont val="Arial"/>
        <family val="2"/>
      </rPr>
      <t>• Se asignaron recursos por:</t>
    </r>
    <r>
      <rPr>
        <sz val="10"/>
        <rFont val="Arial"/>
        <family val="2"/>
      </rPr>
      <t xml:space="preserve"> 
$21.615.408.328 , y se ha comprometido i Semestre 65.88%.
</t>
    </r>
    <r>
      <rPr>
        <b/>
        <sz val="10"/>
        <rFont val="Arial"/>
        <family val="2"/>
      </rPr>
      <t xml:space="preserve">• Giros en la vigencia por: </t>
    </r>
    <r>
      <rPr>
        <sz val="10"/>
        <rFont val="Arial"/>
        <family val="2"/>
      </rPr>
      <t xml:space="preserve">
$1.460.283.204  (10.25%)
</t>
    </r>
    <r>
      <rPr>
        <b/>
        <sz val="10"/>
        <rFont val="Arial"/>
        <family val="2"/>
      </rPr>
      <t xml:space="preserve">• Reservas constituidas 2022 (Ejecución 2023) en la meta 2: </t>
    </r>
    <r>
      <rPr>
        <sz val="10"/>
        <rFont val="Arial"/>
        <family val="2"/>
      </rPr>
      <t xml:space="preserve">
$ 12.577.174.379, Giros en el I Semestre $6.899.814.687 (54.86 %) 
</t>
    </r>
  </si>
  <si>
    <r>
      <rPr>
        <b/>
        <sz val="10"/>
        <rFont val="Arial"/>
        <family val="2"/>
      </rPr>
      <t xml:space="preserve">En el cuatrienio el avance de recursos fue el siguiente: </t>
    </r>
    <r>
      <rPr>
        <sz val="10"/>
        <rFont val="Arial"/>
        <family val="2"/>
      </rPr>
      <t xml:space="preserve">
</t>
    </r>
    <r>
      <rPr>
        <b/>
        <sz val="10"/>
        <rFont val="Arial"/>
        <family val="2"/>
      </rPr>
      <t>Programado (2020 - 2024):</t>
    </r>
    <r>
      <rPr>
        <sz val="10"/>
        <rFont val="Arial"/>
        <family val="2"/>
      </rPr>
      <t xml:space="preserve"> $ 73.263 (*)
</t>
    </r>
    <r>
      <rPr>
        <b/>
        <sz val="10"/>
        <rFont val="Arial"/>
        <family val="2"/>
      </rPr>
      <t>Ejecutado: (2020 - 2022):</t>
    </r>
    <r>
      <rPr>
        <sz val="10"/>
        <rFont val="Arial"/>
        <family val="2"/>
      </rPr>
      <t xml:space="preserve"> $49.281 (*)
</t>
    </r>
    <r>
      <rPr>
        <b/>
        <sz val="10"/>
        <rFont val="Arial"/>
        <family val="2"/>
      </rPr>
      <t>Avance:</t>
    </r>
    <r>
      <rPr>
        <sz val="10"/>
        <rFont val="Arial"/>
        <family val="2"/>
      </rPr>
      <t xml:space="preserve"> 67.27%
</t>
    </r>
    <r>
      <rPr>
        <b/>
        <sz val="10"/>
        <rFont val="Arial"/>
        <family val="2"/>
      </rPr>
      <t>(*) Millones de pesos corrientes
Fuente: Plan de Acción 2020-2024</t>
    </r>
    <r>
      <rPr>
        <sz val="10"/>
        <rFont val="Arial"/>
        <family val="2"/>
      </rPr>
      <t xml:space="preserve">
</t>
    </r>
  </si>
  <si>
    <r>
      <rPr>
        <b/>
        <sz val="10"/>
        <rFont val="Arial"/>
        <family val="2"/>
      </rPr>
      <t>Cuatrienio</t>
    </r>
    <r>
      <rPr>
        <sz val="10"/>
        <rFont val="Arial"/>
        <family val="2"/>
      </rPr>
      <t xml:space="preserve">: Beneficiar 210.727 Personas Con Procesos De Alfabetización Física Que Generen Y
Multipliquen Buenas Prácticas Para Vivir Una Vida Activa Y Saludable.
</t>
    </r>
    <r>
      <rPr>
        <b/>
        <sz val="10"/>
        <rFont val="Arial"/>
        <family val="2"/>
      </rPr>
      <t>Meta 2023</t>
    </r>
    <r>
      <rPr>
        <sz val="10"/>
        <rFont val="Arial"/>
        <family val="2"/>
      </rPr>
      <t>: 60.000.</t>
    </r>
  </si>
  <si>
    <r>
      <rPr>
        <b/>
        <sz val="10"/>
        <rFont val="Arial"/>
        <family val="2"/>
      </rPr>
      <t>Avance Cuatrienio</t>
    </r>
    <r>
      <rPr>
        <sz val="10"/>
        <rFont val="Arial"/>
        <family val="2"/>
      </rPr>
      <t xml:space="preserve">
143.590 (68.14 %)
</t>
    </r>
    <r>
      <rPr>
        <b/>
        <sz val="10"/>
        <rFont val="Arial"/>
        <family val="2"/>
      </rPr>
      <t>Avance vigencia 2023</t>
    </r>
    <r>
      <rPr>
        <sz val="10"/>
        <rFont val="Arial"/>
        <family val="2"/>
      </rPr>
      <t xml:space="preserve">
15.663/60.000=  26.11 %</t>
    </r>
  </si>
  <si>
    <r>
      <t xml:space="preserve">De acuerdo con la información suministrada por la Subdirección Técnica de Recreación y Deportes - STRD, se cumplió la meta física con las siguientes actividades, a saber: A 30 de junio de 2023 esta meta tuvo una ejecución del 103%, con la realización de 128 jornadas de las 140 programadas para el semestre, con 15.663 personas beneficiadas. Los procesos de alfabetización física se desarrollan a través del programa Muévete Bogotá. 
Así mismo, la OCI verificó el informe de junio de muévete remitido por la STRD, que soporta el cumplimiento de la meta física.
Se adjunto registro fotográfico 
</t>
    </r>
    <r>
      <rPr>
        <b/>
        <sz val="10"/>
        <rFont val="Arial"/>
        <family val="2"/>
      </rPr>
      <t xml:space="preserve">
Fuente:</t>
    </r>
    <r>
      <rPr>
        <sz val="10"/>
        <rFont val="Arial"/>
        <family val="2"/>
      </rPr>
      <t xml:space="preserve"> Informe de Gestión 2023</t>
    </r>
    <r>
      <rPr>
        <b/>
        <sz val="10"/>
        <rFont val="Arial"/>
        <family val="2"/>
      </rPr>
      <t xml:space="preserve">
.</t>
    </r>
  </si>
  <si>
    <r>
      <rPr>
        <b/>
        <sz val="10"/>
        <rFont val="Arial"/>
        <family val="2"/>
      </rPr>
      <t xml:space="preserve">• Se asignaron recursos por: </t>
    </r>
    <r>
      <rPr>
        <sz val="10"/>
        <rFont val="Arial"/>
        <family val="2"/>
      </rPr>
      <t xml:space="preserve">
$2.947.358.244 , y ha comprometido: 89.23%.
</t>
    </r>
    <r>
      <rPr>
        <b/>
        <sz val="10"/>
        <rFont val="Arial"/>
        <family val="2"/>
      </rPr>
      <t xml:space="preserve">• Giros en la vigencia por: </t>
    </r>
    <r>
      <rPr>
        <sz val="10"/>
        <rFont val="Arial"/>
        <family val="2"/>
      </rPr>
      <t xml:space="preserve">
$187.524.448 (7.13%)
</t>
    </r>
    <r>
      <rPr>
        <b/>
        <sz val="10"/>
        <rFont val="Arial"/>
        <family val="2"/>
      </rPr>
      <t xml:space="preserve">• Reservas constituidas 2022 (Ejecución 2023) en la meta 3: </t>
    </r>
    <r>
      <rPr>
        <sz val="10"/>
        <rFont val="Arial"/>
        <family val="2"/>
      </rPr>
      <t xml:space="preserve">
$634.879.762, Giros en el I Semestre 2023 $458.550.217 (72.23%)
</t>
    </r>
  </si>
  <si>
    <r>
      <rPr>
        <b/>
        <sz val="10"/>
        <rFont val="Arial"/>
        <family val="2"/>
      </rPr>
      <t xml:space="preserve">En el cuatrienio el avance de recursos fue el siguiente: </t>
    </r>
    <r>
      <rPr>
        <sz val="10"/>
        <rFont val="Arial"/>
        <family val="2"/>
      </rPr>
      <t xml:space="preserve">
</t>
    </r>
    <r>
      <rPr>
        <b/>
        <sz val="10"/>
        <rFont val="Arial"/>
        <family val="2"/>
      </rPr>
      <t>Programado (2020 - 2024):</t>
    </r>
    <r>
      <rPr>
        <sz val="10"/>
        <rFont val="Arial"/>
        <family val="2"/>
      </rPr>
      <t xml:space="preserve"> $ 9.666 (*)
</t>
    </r>
    <r>
      <rPr>
        <b/>
        <sz val="10"/>
        <rFont val="Arial"/>
        <family val="2"/>
      </rPr>
      <t>Ejecutado: (2020 - 2022):</t>
    </r>
    <r>
      <rPr>
        <sz val="10"/>
        <rFont val="Arial"/>
        <family val="2"/>
      </rPr>
      <t xml:space="preserve"> $ 6.932 (*)
</t>
    </r>
    <r>
      <rPr>
        <b/>
        <sz val="10"/>
        <rFont val="Arial"/>
        <family val="2"/>
      </rPr>
      <t>Avance:</t>
    </r>
    <r>
      <rPr>
        <sz val="10"/>
        <rFont val="Arial"/>
        <family val="2"/>
      </rPr>
      <t xml:space="preserve"> 71.72 %
</t>
    </r>
    <r>
      <rPr>
        <b/>
        <sz val="10"/>
        <rFont val="Arial"/>
        <family val="2"/>
      </rPr>
      <t>(*) Millones de pesos corrientes
Fuente: Plan de Acción 2020-2024</t>
    </r>
    <r>
      <rPr>
        <sz val="10"/>
        <rFont val="Arial"/>
        <family val="2"/>
      </rPr>
      <t xml:space="preserve">
</t>
    </r>
  </si>
  <si>
    <r>
      <rPr>
        <b/>
        <sz val="10"/>
        <rFont val="Arial"/>
        <family val="2"/>
      </rPr>
      <t>Cuatrienio</t>
    </r>
    <r>
      <rPr>
        <sz val="10"/>
        <rFont val="Arial"/>
        <family val="2"/>
      </rPr>
      <t xml:space="preserve">: Diseñar E Implementar 1 Estrategia De Medición Sobre Las Acciones De Actividad
Física Y Sus Impactos En Cuanto A La Salud Física Y Mental.
</t>
    </r>
    <r>
      <rPr>
        <b/>
        <sz val="10"/>
        <rFont val="Arial"/>
        <family val="2"/>
      </rPr>
      <t>Meta 2023</t>
    </r>
    <r>
      <rPr>
        <sz val="10"/>
        <rFont val="Arial"/>
        <family val="2"/>
      </rPr>
      <t>: 1</t>
    </r>
  </si>
  <si>
    <r>
      <rPr>
        <b/>
        <sz val="10"/>
        <rFont val="Arial"/>
        <family val="2"/>
      </rPr>
      <t>Avance Cuatrienio</t>
    </r>
    <r>
      <rPr>
        <sz val="10"/>
        <rFont val="Arial"/>
        <family val="2"/>
      </rPr>
      <t xml:space="preserve">
No es viable acumular los porcentajes de cada vigencia, dado que se trata de una meta de tipo de anualización constante.
</t>
    </r>
    <r>
      <rPr>
        <b/>
        <sz val="10"/>
        <rFont val="Arial"/>
        <family val="2"/>
      </rPr>
      <t>Avance vigencia 2022:</t>
    </r>
    <r>
      <rPr>
        <sz val="10"/>
        <rFont val="Arial"/>
        <family val="2"/>
      </rPr>
      <t xml:space="preserve">
0.34/1 = 34%</t>
    </r>
  </si>
  <si>
    <r>
      <t xml:space="preserve">De acuerdo con la información suministrada por la </t>
    </r>
    <r>
      <rPr>
        <b/>
        <sz val="10"/>
        <rFont val="Arial"/>
        <family val="2"/>
      </rPr>
      <t>Subdirección Técnica de Recreación y Deportes - STRD</t>
    </r>
    <r>
      <rPr>
        <sz val="10"/>
        <rFont val="Arial"/>
        <family val="2"/>
      </rPr>
      <t xml:space="preserve">, se cumplió la meta física con las siguientes actividades, a saber:
A 30 de junio de 2023 esta meta tuvo una ejecución del 100% con respecto a lo programado. 
Medición vigencia 2023: En el primer trimestre, se diseñó la estrategia de medición para ser desarrollada durante en la vigencia, esta incluyó: a) el muestreo estadístico de los programas, b) la conformación de un equipo base de instructores/evaluadores y c) el desarrollo de un programa de capacitación teórico-práctico sobre temáticas de recomendaciones de práctica de actividad física según la OMS, salud mental, aptitud cardiorrespiratoria, fuerza y composición corporal, además de entrenamiento en procesos y procedimientos de medición en investigación en las temáticas anteriormente descritas.
Para el mes de junio se evaluaron 340 usuarios de la estrategia Actividad Física Comunidad General y Persona mayor equivalente al 60% de la muestra calculada para la estrategia. Para el segundo trimestre del año 2023 se intervino en procesos de medición e investigación a 1.162 usuarios equivalente al 65% de la muestra total del proyecto de inversión estimada para el año 2023.
Se adjuntó registro fotográfico
</t>
    </r>
    <r>
      <rPr>
        <b/>
        <sz val="10"/>
        <rFont val="Arial"/>
        <family val="2"/>
      </rPr>
      <t>Fuente: Informe de Gestión 2023.</t>
    </r>
  </si>
  <si>
    <r>
      <rPr>
        <b/>
        <sz val="10"/>
        <rFont val="Arial"/>
        <family val="2"/>
      </rPr>
      <t xml:space="preserve">• Se asignaron recursos por: </t>
    </r>
    <r>
      <rPr>
        <sz val="10"/>
        <rFont val="Arial"/>
        <family val="2"/>
      </rPr>
      <t xml:space="preserve">
$504.536.880 , y ha comprometido:85.90 %
</t>
    </r>
    <r>
      <rPr>
        <b/>
        <sz val="10"/>
        <rFont val="Arial"/>
        <family val="2"/>
      </rPr>
      <t xml:space="preserve">• Giros en la vigencia por: </t>
    </r>
    <r>
      <rPr>
        <sz val="10"/>
        <rFont val="Arial"/>
        <family val="2"/>
      </rPr>
      <t xml:space="preserve">
$ 30.852.066 (8.25 %)
</t>
    </r>
    <r>
      <rPr>
        <b/>
        <sz val="10"/>
        <rFont val="Arial"/>
        <family val="2"/>
      </rPr>
      <t xml:space="preserve">• Reservas constituidas 2022 (Ejecución 2023) en la meta 4: </t>
    </r>
    <r>
      <rPr>
        <sz val="10"/>
        <rFont val="Arial"/>
        <family val="2"/>
      </rPr>
      <t xml:space="preserve">
$ 115.145.454 giros en el Primer Semestres $92.361.374 (80.21 %)
</t>
    </r>
  </si>
  <si>
    <r>
      <rPr>
        <b/>
        <sz val="10"/>
        <rFont val="Arial"/>
        <family val="2"/>
      </rPr>
      <t xml:space="preserve">En el cuatrienio el avance de recursos fue el siguiente: </t>
    </r>
    <r>
      <rPr>
        <sz val="10"/>
        <rFont val="Arial"/>
        <family val="2"/>
      </rPr>
      <t xml:space="preserve">
</t>
    </r>
    <r>
      <rPr>
        <b/>
        <sz val="10"/>
        <rFont val="Arial"/>
        <family val="2"/>
      </rPr>
      <t>Programado (2020 - 2024):</t>
    </r>
    <r>
      <rPr>
        <sz val="10"/>
        <rFont val="Arial"/>
        <family val="2"/>
      </rPr>
      <t xml:space="preserve"> $ 2,207 (*)
</t>
    </r>
    <r>
      <rPr>
        <b/>
        <sz val="10"/>
        <rFont val="Arial"/>
        <family val="2"/>
      </rPr>
      <t>Ejecutado: (2020 - 2022):</t>
    </r>
    <r>
      <rPr>
        <sz val="10"/>
        <rFont val="Arial"/>
        <family val="2"/>
      </rPr>
      <t xml:space="preserve"> $ 1.344 (*)
</t>
    </r>
    <r>
      <rPr>
        <b/>
        <sz val="10"/>
        <rFont val="Arial"/>
        <family val="2"/>
      </rPr>
      <t>Avance:</t>
    </r>
    <r>
      <rPr>
        <sz val="10"/>
        <rFont val="Arial"/>
        <family val="2"/>
      </rPr>
      <t xml:space="preserve"> 60.88 %
</t>
    </r>
    <r>
      <rPr>
        <b/>
        <sz val="10"/>
        <rFont val="Arial"/>
        <family val="2"/>
      </rPr>
      <t>(*) Millones de pesos corrientes
Fuente: Plan de Acción 2020-2024</t>
    </r>
    <r>
      <rPr>
        <sz val="10"/>
        <rFont val="Arial"/>
        <family val="2"/>
      </rPr>
      <t xml:space="preserve">
</t>
    </r>
  </si>
  <si>
    <r>
      <rPr>
        <b/>
        <sz val="10"/>
        <rFont val="Arial"/>
        <family val="2"/>
      </rPr>
      <t>Cuatrienio</t>
    </r>
    <r>
      <rPr>
        <sz val="10"/>
        <rFont val="Arial"/>
        <family val="2"/>
      </rPr>
      <t xml:space="preserve">: Pagar 100 % De Compromisos De Vigencias Anteriores Fenecidas.
</t>
    </r>
    <r>
      <rPr>
        <b/>
        <sz val="10"/>
        <rFont val="Arial"/>
        <family val="2"/>
      </rPr>
      <t>Meta 2023</t>
    </r>
    <r>
      <rPr>
        <sz val="10"/>
        <rFont val="Arial"/>
        <family val="2"/>
      </rPr>
      <t>: 100 %</t>
    </r>
  </si>
  <si>
    <r>
      <rPr>
        <b/>
        <sz val="10"/>
        <rFont val="Arial"/>
        <family val="2"/>
      </rPr>
      <t>Avance Cuatrienio</t>
    </r>
    <r>
      <rPr>
        <sz val="10"/>
        <rFont val="Arial"/>
        <family val="2"/>
      </rPr>
      <t xml:space="preserve">
No es viable acumular los porcentajes de cada vigencia, dado que se trata de una meta de tipo de anualización constante.
</t>
    </r>
    <r>
      <rPr>
        <b/>
        <sz val="10"/>
        <rFont val="Arial"/>
        <family val="2"/>
      </rPr>
      <t xml:space="preserve">
Avance vigencia 2023: </t>
    </r>
    <r>
      <rPr>
        <sz val="10"/>
        <rFont val="Arial"/>
        <family val="2"/>
      </rPr>
      <t>0%</t>
    </r>
  </si>
  <si>
    <r>
      <rPr>
        <b/>
        <sz val="10"/>
        <rFont val="Arial"/>
        <family val="2"/>
      </rPr>
      <t xml:space="preserve">• Se asignaron recursos por: </t>
    </r>
    <r>
      <rPr>
        <sz val="10"/>
        <rFont val="Arial"/>
        <family val="2"/>
      </rPr>
      <t xml:space="preserve">
$ 2.252.800 no se ha comprometido lo apropiado
</t>
    </r>
    <r>
      <rPr>
        <b/>
        <sz val="10"/>
        <rFont val="Arial"/>
        <family val="2"/>
      </rPr>
      <t xml:space="preserve">• Giros en la vigencia por: </t>
    </r>
    <r>
      <rPr>
        <sz val="10"/>
        <rFont val="Arial"/>
        <family val="2"/>
      </rPr>
      <t xml:space="preserve">
0%</t>
    </r>
  </si>
  <si>
    <r>
      <rPr>
        <b/>
        <sz val="10"/>
        <rFont val="Arial"/>
        <family val="2"/>
      </rPr>
      <t xml:space="preserve">En el cuatrienio el avance de recursos fue el siguiente: </t>
    </r>
    <r>
      <rPr>
        <sz val="10"/>
        <rFont val="Arial"/>
        <family val="2"/>
      </rPr>
      <t xml:space="preserve">
</t>
    </r>
    <r>
      <rPr>
        <b/>
        <sz val="10"/>
        <rFont val="Arial"/>
        <family val="2"/>
      </rPr>
      <t>Programado (2020 - 2024):</t>
    </r>
    <r>
      <rPr>
        <sz val="10"/>
        <rFont val="Arial"/>
        <family val="2"/>
      </rPr>
      <t xml:space="preserve"> $ 1,196 (*)
</t>
    </r>
    <r>
      <rPr>
        <b/>
        <sz val="10"/>
        <rFont val="Arial"/>
        <family val="2"/>
      </rPr>
      <t>Ejecutado: (2020 - 2022):</t>
    </r>
    <r>
      <rPr>
        <sz val="10"/>
        <rFont val="Arial"/>
        <family val="2"/>
      </rPr>
      <t xml:space="preserve"> $ 1,180(*)
</t>
    </r>
    <r>
      <rPr>
        <b/>
        <sz val="10"/>
        <rFont val="Arial"/>
        <family val="2"/>
      </rPr>
      <t>Avance:</t>
    </r>
    <r>
      <rPr>
        <sz val="10"/>
        <rFont val="Arial"/>
        <family val="2"/>
      </rPr>
      <t xml:space="preserve"> 98.67 %
</t>
    </r>
    <r>
      <rPr>
        <b/>
        <sz val="10"/>
        <rFont val="Arial"/>
        <family val="2"/>
      </rPr>
      <t>(*) Millones de pesos corrientes
Fuente: Plan de Acción 2020-2024</t>
    </r>
  </si>
  <si>
    <t xml:space="preserve">De acuerdo con la información del PAA 2023 se evidenció que la STC registró 77 líneas asociadas a la meta 2, ; que para el Primer Semestre se programó 75 líneas, observando que 18 no registran un valor estimado por tipo de contrato así: 
• Prestación de Servicios: 75. 
Con respecto a lo reportado por STRD los contratos suscritos en el primer semestre de 2023 fueron 57 por tipo de contratos, así: 
 • Prestación de Servicios Profesionales: 57
Así las cosas, del total de líneas reportadas en el PAA 2023 para el primer semestre, excluyendo aquellas sin asignación presupuestal (18),  se gestionaron en su totalidad  de acuerdo con lo programado en el PAA 2023, por otro lado, el valor de compromisos y giros reportados por la STRD vrs SEVEN corresponden. 
Información de la OAP - Subdirección de Contratación
</t>
  </si>
  <si>
    <t xml:space="preserve">De acuerdo con la información del PAA 2023 se evidenció que la STC registró 21 líneas asociadas a la meta 3, que para el Primer Semestre se programó 16 líneas, que por tipo de contrato así: 
• Prestación de Servicios de Apoyo a la Gestión y Servicios Profesionales: 16. 
Con respecto a lo reportado por STRD los contratos suscritos en el primer semestre de 2023 fueron 16, por tipo de contratos, así: 
• Prestación de Servicios de apoyo a la gestión y Servicios Profesionales: 16 
Así las cosas, del total de líneas reportadas en el PAA 2023 para el primer semestre, se gestionaron en su totalidad  de acuerdo con lo programado , por otro lado, el valor de compromisos y giros reportados por la STRD vrs SEVEN corresponden. 
Información de la OAP - Subdirección de Contratación
</t>
  </si>
  <si>
    <t xml:space="preserve">* Gestionar lo pertinente para lograr comprometer el 20.76% restante de la asignación presupuestal,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Gestionar los pagos de forma oportuna de acuerdo con el cumplimiento de las obligaciones contractuales, de los compromisos, en observancia al principio de anualidad. 
• Teniendo en cuenta que la meta en magnitud no presentó avance, se recomienda fortalecer los controles y gestionar las actividades programadas con el fin de dar cumplimento con al Plan de Acción 2020-2024.
• Realizar el seguimiento y tratamiento oportuno a los riesgos identificados en el proyecto, registrados en la ficha MGA, fortaleciendo los controles y estableciendo acciones de mejora oportunas, con el fin de evitar que su materialización impida el cumplimiento de la meta.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</si>
  <si>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t xml:space="preserve">De acuerdo con la información del PAA 2023 se evidenció que la STC registró 9 líneas asociadas a la meta 4, que para el Primer Semestre se programó 9 líneas, por tipo de contrato así:
• Prestación de Servicios: 9. 
Con respecto a lo reportado por STRD los contratos suscritos en el primer semestre de 2023 fueron 9, por tipo de contratos, así:  
• Prestación de Servicios de apoyo a la gestión y Servicios Profesionales: 9 
Así las cosas, del total de líneas reportadas en el PAA 2023 para el primer semestre, se gestionaron en su totalidad  de acuerdo con lo programado, por otro lado, el valor de compromisos y giros reportados por la STRD vrs SEVEN corresponden. 
Información de la OAP - Subdirección de Contratación
</t>
  </si>
  <si>
    <t>• Se observó consistencia, entre los reportes: Seguimiento a las metas de los proyectos de inversión, seguimiento mensual de metas, Ejecución presupuestal - SEVEN y SEGPLAN, en cuanto al cumplimiento de la meta física y presupuestal.
• Considerando los soportes remitidos por la STRD, se verificó el cumplimiento de la meta física.
• Se observó la efectividad de los controles aplicados frente a los compromisos adquiridos de la apropiación asignada la cual fue del 100%; así como el giro de las reservas las cuales también fueron del 100%. 
• Los giros sobre los compromisos en el primer semestre de 2023 fueron del 31.90% 
• Se observó que se gestionó la totalidad de los procesos programados en el PAA 2023 para el primer semestre.
• Se identificaron riesgos asociados a la pandemia del COVID -19 y emergencia sanitaria en la ficha MGA situación que, a pesar de persistir, disminuyó su impacto en el 2023, por lo que se recomienda revisar los riesgos y si es el caso ajustarlos a la nueva realidad, adicionalmente, la STRD, no está realizando seguimiento y tratamiento a los riesgos identificados en la Ficha MGA del proyecto e incorporados a la matriz de riesgos de gestión del proceso.</t>
  </si>
  <si>
    <t xml:space="preserve">
• Gestionar los pagos de forma oportuna de acuerdo con el cumplimiento de las obligaciones contractuales, de los compromisos, en observancia al principio de anualidad. 
• Teniendo en cuenta que la meta en magnitud no presentó avance, se recomienda fortalecer los controles y gestionar las actividades programadas con el fin de dar cumplimento con al Plan de Acción 2020-2024.
• Realizar el seguimiento y tratamiento oportuno a los riesgos identificados en el proyecto, registrados en la ficha MGA, fortaleciendo los controles y estableciendo acciones de mejora oportunas, con el fin de evitar que su materialización impida el cumplimiento de la meta.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</si>
  <si>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t>De acuerdo con la información del PAA 2023 se evidenció que la STC registró 14 líneas asociadas a la meta 6, que para el Primer Semestre se programó 14 líneas, por tipo de contrato así: 
• Prestación de Servicios Profesionales: 14. 
Con respecto a lo reportado por STRD los contratos suscritos en el primer semestre de 2023 fueron 14, por tipo de contratos, así: 
• Prestación de Servicios Profesionales: 14 
Así las cosas, del total de líneas reportadas en el PAA 2023 para el primer semestre, se gestionaron en su totalidad  de acuerdo con lo programado, por otro lado, el valor de compromisos y giros reportados por la STRD vrs SEVEN corresponden. 
Información de la OAP - Subdirección de Contratación</t>
  </si>
  <si>
    <t>• Se observó consistencia, entre los reportes: Seguimiento a las metas de los proyectos de inversión, seguimiento mensual de metas, Ejecución presupuestal - SEVEN y SEGPLAN, en cuanto al cumplimiento de la meta física y presupuestal.
• Considerando los soportes remitidos por la STRD, se verificó el cumplimiento de la meta física.
• Se observó la efectividad de los controles aplicados frente a los compromisos adquiridos de la apropiación asignada la cual fue del 100%; así como el giro de las reservas las cuales también fueron del 100%. 
• Los giros sobre los compromisos en el primer semestre de 2023 fueron del 29.82% 
• Se observó que se gestionó la totalidad de los procesos programados en el PAA 2023 para el primer semestre.
• Se identificaron riesgos asociados a la pandemia del COVID -19 y emergencia sanitaria en la ficha MGA situación que, a pesar de persistir, disminuyó su impacto en el 2023, por lo que se recomienda revisar los riesgos y si es el caso ajustarlos a la nueva realidad, adicionalmente, la STRD, no está realizando seguimiento y tratamiento a los riesgos identificados en la Ficha MGA del proyecto e incorporados a la matriz de riesgos de gestión del proceso.</t>
  </si>
  <si>
    <r>
      <rPr>
        <b/>
        <sz val="10"/>
        <rFont val="Arial"/>
        <family val="2"/>
      </rPr>
      <t>Cuatrienio:</t>
    </r>
    <r>
      <rPr>
        <sz val="10"/>
        <rFont val="Arial"/>
        <family val="2"/>
      </rPr>
      <t xml:space="preserve"> Formar 40000 Niñas, Niños, Adolescentes Y Jóvenes En Disciplinas Deportivas
Priorizadas En El Marco De La Jornada Escolar Complementaria.
</t>
    </r>
    <r>
      <rPr>
        <b/>
        <sz val="10"/>
        <rFont val="Arial"/>
        <family val="2"/>
      </rPr>
      <t>Meta 2023</t>
    </r>
    <r>
      <rPr>
        <sz val="10"/>
        <rFont val="Arial"/>
        <family val="2"/>
      </rPr>
      <t>: 40.000</t>
    </r>
  </si>
  <si>
    <r>
      <rPr>
        <b/>
        <sz val="10"/>
        <rFont val="Arial"/>
        <family val="2"/>
      </rPr>
      <t>Avance Cuatrienio:</t>
    </r>
    <r>
      <rPr>
        <sz val="10"/>
        <rFont val="Arial"/>
        <family val="2"/>
      </rPr>
      <t xml:space="preserve">
No es viable acumular los porcentajes de cada vigencia, dado que se trata de una meta de tipo de anualización constante.
</t>
    </r>
    <r>
      <rPr>
        <b/>
        <sz val="10"/>
        <rFont val="Arial"/>
        <family val="2"/>
      </rPr>
      <t xml:space="preserve">Avance vigencia 2023: </t>
    </r>
    <r>
      <rPr>
        <sz val="10"/>
        <rFont val="Arial"/>
        <family val="2"/>
      </rPr>
      <t xml:space="preserve">
(26.807/40.000)=(67.02%)</t>
    </r>
  </si>
  <si>
    <r>
      <rPr>
        <b/>
        <sz val="10"/>
        <rFont val="Arial"/>
        <family val="2"/>
      </rPr>
      <t>• Se asignaron recursos por:</t>
    </r>
    <r>
      <rPr>
        <sz val="10"/>
        <rFont val="Arial"/>
        <family val="2"/>
      </rPr>
      <t xml:space="preserve"> 
$21.572.418.000, y se ha comprometido 80.05%.
</t>
    </r>
    <r>
      <rPr>
        <b/>
        <sz val="10"/>
        <rFont val="Arial"/>
        <family val="2"/>
      </rPr>
      <t>• Giros primer semestre:</t>
    </r>
    <r>
      <rPr>
        <sz val="10"/>
        <rFont val="Arial"/>
        <family val="2"/>
      </rPr>
      <t xml:space="preserve"> 
$ 2.456.436.868 (14.22%)
</t>
    </r>
    <r>
      <rPr>
        <b/>
        <sz val="10"/>
        <rFont val="Arial"/>
        <family val="2"/>
      </rPr>
      <t xml:space="preserve">• Reservas constituidas 2022:
(Ejecución 2023) </t>
    </r>
    <r>
      <rPr>
        <sz val="10"/>
        <rFont val="Arial"/>
        <family val="2"/>
      </rPr>
      <t xml:space="preserve">$4.749.243.308 
Giros I semestre 2023:
$2.589.699.055 (54.53 %).
</t>
    </r>
  </si>
  <si>
    <r>
      <t xml:space="preserve">
De acuerdo con la información del PAA 2023 se evidenció que la STRD registró 1.094 líneas asociadas a la meta 1, que para el Primer Semestre se programó 1039 líneas, observando que 98 no registran un valor estimado y por tipo de contrato así: 
• Prestación de Servicios: 12 
• Prestación de Servicios de Apoyo a la Gestión y Servicios Profesionales: 1023 
• Contratos interadministrativos: 2  
• Interventoría: 1 
• Resolución: 1. 
Con respecto a lo reportado por STRD los contratos suscritos en el primer semestre de 2023 fueron 915 por tipo de contratos, así:
• Prestación de Servicios: 10 
• Prestación de Servicios de Apoyo a la Gestión y Servicios Profesionales: 904
• Contratos interadministrativos: 1.
Así las cosas, del total de líneas reportadas en el PAA 2023 para el primer semestre, excluyendo aquellas sin asignación presupuestal (98), no se gestionaron 26 procesos de acuerdo con lo programado en el PAA 2023, por otro lado, el valor de compromisos y giros reportados por la STRD vrs SEVEN corresponden. </t>
    </r>
    <r>
      <rPr>
        <b/>
        <sz val="10"/>
        <rFont val="Arial"/>
        <family val="2"/>
      </rPr>
      <t xml:space="preserve">
Información de la OAP -Subdirección de Contratación</t>
    </r>
  </si>
  <si>
    <r>
      <rPr>
        <b/>
        <sz val="10"/>
        <rFont val="Arial"/>
        <family val="2"/>
      </rPr>
      <t xml:space="preserve">La ficha MGA tiene registrado tres (3) riesgos de los cuales: </t>
    </r>
    <r>
      <rPr>
        <sz val="10"/>
        <rFont val="Arial"/>
        <family val="2"/>
      </rPr>
      <t>Uno (1) es asociado a fenómenos de tipo biológico, uno (1) administrativo y uno (1) operacional, los cuales fueron integrados en el mapa de riesgo del proceso. Ahora bien, se solicitó vía correo institucional a la STRD el 17 de agosto de 2023, informar el seguimiento y tratamiento realizado a los mencionados riesgos, para lo cual manifestó: "M</t>
    </r>
    <r>
      <rPr>
        <i/>
        <sz val="10"/>
        <rFont val="Arial"/>
        <family val="2"/>
      </rPr>
      <t>e permito informar que la STRD realiza seguimiento mensual solo a los riesgos de gestión y corrupción acorde a normatividad vigente y lineamientos de la OAP. Por otro lado, la MGA, acorde con los lineamientos de Planeación Distrital, es usada para formular los proyectos de inversión y, tanto sus riesgos como la demás información de la herramienta, es insumo para dicha formulación. La metodología MGA no establece un seguimiento a sus riesgos y, por tanto, está Subdirección no lo realiza, no obstante, se realiza un seguimiento mensual por cada proyecto en el que se ha evidenciado el cumplimiento de todas las metas durante el 2023, que implica a su vez, la no materialización de los riesgos inmersos en la formulación"</t>
    </r>
    <r>
      <rPr>
        <sz val="10"/>
        <rFont val="Arial"/>
        <family val="2"/>
      </rPr>
      <t>. 
Ahora bien, de acuerdo con el Mapa de Riegos de Gestión del proceso vigencia 2023, se identificó el Riesgo: “</t>
    </r>
    <r>
      <rPr>
        <i/>
        <sz val="10"/>
        <rFont val="Arial"/>
        <family val="2"/>
      </rPr>
      <t>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t>
    </r>
    <r>
      <rPr>
        <sz val="10"/>
        <rFont val="Arial"/>
        <family val="2"/>
      </rPr>
      <t>”, incluyendo como actividad de control: “(…) "</t>
    </r>
    <r>
      <rPr>
        <i/>
        <sz val="10"/>
        <rFont val="Arial"/>
        <family val="2"/>
      </rPr>
      <t>Se realiza seguimiento para revisar la ejecución de las metas y actividades frente a lo programado, conforme a las fichas MGA  y los riesgos descritos en ellas</t>
    </r>
    <r>
      <rPr>
        <sz val="10"/>
        <rFont val="Arial"/>
        <family val="2"/>
      </rPr>
      <t>”. Así las cosas, se observó que la STRD no está aplicando los controles, tal como está definido en el mapa de riesgos publicado en ISOLUCIÓN. 
Se observó que en la ficha MGA del proyecto se tiene registrado un (1) riesgo relacionado con ocasión de la emergencia sanitaria por causa del COVID19", por lo que no fue posible verificar la gestión realizada a fin de evitar la materialización de los mismos.</t>
    </r>
  </si>
  <si>
    <r>
      <rPr>
        <b/>
        <sz val="10"/>
        <rFont val="Arial"/>
        <family val="2"/>
      </rPr>
      <t>Cuatrienio</t>
    </r>
    <r>
      <rPr>
        <sz val="10"/>
        <rFont val="Arial"/>
        <family val="2"/>
      </rPr>
      <t xml:space="preserve">: Aumentar 30 % de permanencia en los Procesos de Formación Deportiva Integral
de los niños, niñas, adolescentes y jóvenes.
</t>
    </r>
    <r>
      <rPr>
        <b/>
        <sz val="10"/>
        <rFont val="Arial"/>
        <family val="2"/>
      </rPr>
      <t>Meta 2023</t>
    </r>
    <r>
      <rPr>
        <sz val="10"/>
        <rFont val="Arial"/>
        <family val="2"/>
      </rPr>
      <t>: 30%</t>
    </r>
  </si>
  <si>
    <r>
      <rPr>
        <b/>
        <sz val="10"/>
        <rFont val="Arial"/>
        <family val="2"/>
      </rPr>
      <t>Avance Cuatrienio:</t>
    </r>
    <r>
      <rPr>
        <sz val="10"/>
        <rFont val="Arial"/>
        <family val="2"/>
      </rPr>
      <t xml:space="preserve">
No es viable acumular los porcentajes de cada vigencia, dado que se trata de una meta de tipo de anualización constante.
</t>
    </r>
    <r>
      <rPr>
        <b/>
        <sz val="10"/>
        <rFont val="Arial"/>
        <family val="2"/>
      </rPr>
      <t>Avance vigencia 2023</t>
    </r>
    <r>
      <rPr>
        <sz val="10"/>
        <rFont val="Arial"/>
        <family val="2"/>
      </rPr>
      <t>:
(15/30)=50%</t>
    </r>
  </si>
  <si>
    <r>
      <rPr>
        <b/>
        <sz val="10"/>
        <rFont val="Arial"/>
        <family val="2"/>
      </rPr>
      <t xml:space="preserve">• Se asignaron recursos por: 
</t>
    </r>
    <r>
      <rPr>
        <sz val="10"/>
        <rFont val="Arial"/>
        <family val="2"/>
      </rPr>
      <t xml:space="preserve">$ 2.204.759.000, y se ha comprometido 79.09%.
</t>
    </r>
    <r>
      <rPr>
        <b/>
        <sz val="10"/>
        <rFont val="Arial"/>
        <family val="2"/>
      </rPr>
      <t>• Giros primer semestre:</t>
    </r>
    <r>
      <rPr>
        <sz val="10"/>
        <rFont val="Arial"/>
        <family val="2"/>
      </rPr>
      <t xml:space="preserve"> 
$ 220.911.783 (12.67 %)
</t>
    </r>
    <r>
      <rPr>
        <b/>
        <sz val="10"/>
        <rFont val="Arial"/>
        <family val="2"/>
      </rPr>
      <t>• Reservas constituidas 2022:
(Ejecución 2023)</t>
    </r>
    <r>
      <rPr>
        <sz val="10"/>
        <rFont val="Arial"/>
        <family val="2"/>
      </rPr>
      <t xml:space="preserve"> $260.972.766
Giros I semestre 2023:
 $247.880.479 (94.98%).
</t>
    </r>
  </si>
  <si>
    <r>
      <rPr>
        <b/>
        <sz val="10"/>
        <rFont val="Arial"/>
        <family val="2"/>
      </rPr>
      <t>Cuatrienio:</t>
    </r>
    <r>
      <rPr>
        <sz val="10"/>
        <rFont val="Arial"/>
        <family val="2"/>
      </rPr>
      <t xml:space="preserve"> Identificar 300 Niños, Niñas Y Adolescentes Como Posibles Talentos Deportivos.
</t>
    </r>
    <r>
      <rPr>
        <b/>
        <sz val="10"/>
        <rFont val="Arial"/>
        <family val="2"/>
      </rPr>
      <t>Meta 2023</t>
    </r>
    <r>
      <rPr>
        <sz val="10"/>
        <rFont val="Arial"/>
        <family val="2"/>
      </rPr>
      <t>: 80</t>
    </r>
  </si>
  <si>
    <t xml:space="preserve">
En el cuatrienio el avance de recursos fue el siguiente: 
Programado (2020 - 2024): $2.668 (*)
Ejecutado: $ 1.871 (*)
Avance: 70.14%
(*) Millones de pesos corrientes
Fuente: Plan de Acción 2020-2024
</t>
  </si>
  <si>
    <r>
      <rPr>
        <b/>
        <sz val="10"/>
        <rFont val="Arial"/>
        <family val="2"/>
      </rPr>
      <t>Cuatrienio:</t>
    </r>
    <r>
      <rPr>
        <sz val="10"/>
        <rFont val="Arial"/>
        <family val="2"/>
      </rPr>
      <t xml:space="preserve"> Realizar 3 Investigaciones Que Evidencien Los Cambios Comportamentales En Los
Escolares Atendidos.
</t>
    </r>
    <r>
      <rPr>
        <b/>
        <sz val="10"/>
        <rFont val="Arial"/>
        <family val="2"/>
      </rPr>
      <t>Meta 2023</t>
    </r>
    <r>
      <rPr>
        <sz val="10"/>
        <rFont val="Arial"/>
        <family val="2"/>
      </rPr>
      <t>: 1</t>
    </r>
  </si>
  <si>
    <r>
      <t xml:space="preserve">
</t>
    </r>
    <r>
      <rPr>
        <b/>
        <sz val="10"/>
        <rFont val="Arial"/>
        <family val="2"/>
      </rPr>
      <t>Avance Cuatrienio:</t>
    </r>
    <r>
      <rPr>
        <sz val="10"/>
        <rFont val="Arial"/>
        <family val="2"/>
      </rPr>
      <t xml:space="preserve">
2 (66.67 %)
</t>
    </r>
    <r>
      <rPr>
        <b/>
        <sz val="10"/>
        <rFont val="Arial"/>
        <family val="2"/>
      </rPr>
      <t>Avance vigencia 2023:</t>
    </r>
    <r>
      <rPr>
        <sz val="10"/>
        <rFont val="Arial"/>
        <family val="2"/>
      </rPr>
      <t xml:space="preserve">
0/1 no hubo avance. </t>
    </r>
  </si>
  <si>
    <t xml:space="preserve">
En el cuatrienio el avance de recursos fue el siguiente: 
Programado (2020 - 2024): $448 (*)
Ejecutado: $ 448 (*)
Avance: 100%
(*) Millones de pesos corrientes
Fuente: Plan de Acción 2020-2024</t>
  </si>
  <si>
    <r>
      <rPr>
        <b/>
        <sz val="10"/>
        <rFont val="Arial"/>
        <family val="2"/>
      </rPr>
      <t>Cuatrienio</t>
    </r>
    <r>
      <rPr>
        <sz val="10"/>
        <rFont val="Arial"/>
        <family val="2"/>
      </rPr>
      <t xml:space="preserve">: Realizar 8 Acciones De Sensibilización Sobre Los Procesos De Formación Integral A
Través Del Deporte.
</t>
    </r>
    <r>
      <rPr>
        <b/>
        <sz val="10"/>
        <rFont val="Arial"/>
        <family val="2"/>
      </rPr>
      <t>Meta 2023:</t>
    </r>
    <r>
      <rPr>
        <sz val="10"/>
        <rFont val="Arial"/>
        <family val="2"/>
      </rPr>
      <t xml:space="preserve"> 2</t>
    </r>
  </si>
  <si>
    <r>
      <t xml:space="preserve">
</t>
    </r>
    <r>
      <rPr>
        <b/>
        <sz val="10"/>
        <rFont val="Arial"/>
        <family val="2"/>
      </rPr>
      <t>Avance Cuatrienio:</t>
    </r>
    <r>
      <rPr>
        <sz val="10"/>
        <rFont val="Arial"/>
        <family val="2"/>
      </rPr>
      <t xml:space="preserve">
6 (75%)
</t>
    </r>
    <r>
      <rPr>
        <b/>
        <sz val="10"/>
        <rFont val="Arial"/>
        <family val="2"/>
      </rPr>
      <t>Avance vigencia 2022</t>
    </r>
    <r>
      <rPr>
        <sz val="10"/>
        <rFont val="Arial"/>
        <family val="2"/>
      </rPr>
      <t xml:space="preserve">
1/2 (50%)</t>
    </r>
  </si>
  <si>
    <t xml:space="preserve">
En el cuatrienio el avance de recursos fue el siguiente: 
Programado (2020 - 2024): $1.054(*)
Ejecutado: $457 (*)
Avance: 43.40%
(*) Millones de pesos corrientes
Fuente: Plan de Acción 2020-2024</t>
  </si>
  <si>
    <r>
      <rPr>
        <b/>
        <sz val="10"/>
        <rFont val="Arial"/>
        <family val="2"/>
      </rPr>
      <t>Cuatrienio</t>
    </r>
    <r>
      <rPr>
        <sz val="10"/>
        <rFont val="Arial"/>
        <family val="2"/>
      </rPr>
      <t xml:space="preserve">: Pagar 100 % De Compromisos De Vigencias Anteriores Fenecidas.
</t>
    </r>
    <r>
      <rPr>
        <b/>
        <sz val="10"/>
        <rFont val="Arial"/>
        <family val="2"/>
      </rPr>
      <t>Meta 2023</t>
    </r>
    <r>
      <rPr>
        <sz val="10"/>
        <rFont val="Arial"/>
        <family val="2"/>
      </rPr>
      <t xml:space="preserve">: Meta Suspendida 
</t>
    </r>
  </si>
  <si>
    <r>
      <t xml:space="preserve">
</t>
    </r>
    <r>
      <rPr>
        <b/>
        <sz val="10"/>
        <rFont val="Arial"/>
        <family val="2"/>
      </rPr>
      <t>Avance Cuatrienio:</t>
    </r>
    <r>
      <rPr>
        <sz val="10"/>
        <rFont val="Arial"/>
        <family val="2"/>
      </rPr>
      <t xml:space="preserve">
No es viable acumular los porcentajes de cada vigencia, dado que se trata de una meta de tipo de anualización constante.
Ejecutado 2023 No se asignaron recursos para esta meta - Estado Suspendida </t>
    </r>
  </si>
  <si>
    <r>
      <rPr>
        <b/>
        <sz val="10"/>
        <rFont val="Arial"/>
        <family val="2"/>
      </rPr>
      <t xml:space="preserve">Cuatrienio: </t>
    </r>
    <r>
      <rPr>
        <sz val="10"/>
        <rFont val="Arial"/>
        <family val="2"/>
      </rPr>
      <t xml:space="preserve">Realizar 1 Estudio Para La Generación De Lineamientos Técnicos para el Mejoramiento de la Productividad  y Competitividad para el Sector del Deporte, la Recreación y la Actividad Física
</t>
    </r>
    <r>
      <rPr>
        <b/>
        <sz val="10"/>
        <rFont val="Arial"/>
        <family val="2"/>
      </rPr>
      <t xml:space="preserve">Meta 2023: </t>
    </r>
    <r>
      <rPr>
        <sz val="10"/>
        <rFont val="Arial"/>
        <family val="2"/>
      </rPr>
      <t>1</t>
    </r>
  </si>
  <si>
    <r>
      <rPr>
        <b/>
        <sz val="10"/>
        <rFont val="Arial"/>
        <family val="2"/>
      </rPr>
      <t>Avance Cuatrienio</t>
    </r>
    <r>
      <rPr>
        <sz val="10"/>
        <rFont val="Arial"/>
        <family val="2"/>
      </rPr>
      <t xml:space="preserve">: No es viable acumular los porcentajes de cada vigencia, dado que se trata de una meta de tipo de anualización creciente
Avance vigencia 2023:(0.80/100) = 80%
</t>
    </r>
  </si>
  <si>
    <r>
      <rPr>
        <b/>
        <sz val="10"/>
        <rFont val="Arial"/>
        <family val="2"/>
      </rPr>
      <t>Avance Cuatrienio</t>
    </r>
    <r>
      <rPr>
        <sz val="10"/>
        <rFont val="Arial"/>
        <family val="2"/>
      </rPr>
      <t xml:space="preserve">: Meta de tipo de anualización suma: 60%
 </t>
    </r>
    <r>
      <rPr>
        <b/>
        <sz val="10"/>
        <rFont val="Arial"/>
        <family val="2"/>
      </rPr>
      <t xml:space="preserve">Avance vigencia 2023: </t>
    </r>
    <r>
      <rPr>
        <sz val="10"/>
        <rFont val="Arial"/>
        <family val="2"/>
      </rPr>
      <t>(5%/25%) = 20%</t>
    </r>
  </si>
  <si>
    <r>
      <rPr>
        <b/>
        <sz val="10"/>
        <rFont val="Arial"/>
        <family val="2"/>
      </rPr>
      <t>Avance Cuatrienio</t>
    </r>
    <r>
      <rPr>
        <sz val="10"/>
        <rFont val="Arial"/>
        <family val="2"/>
      </rPr>
      <t xml:space="preserve">: Meta de tipo de anualización suma: 75.96%
 </t>
    </r>
    <r>
      <rPr>
        <b/>
        <sz val="10"/>
        <rFont val="Arial"/>
        <family val="2"/>
      </rPr>
      <t xml:space="preserve">Avance vigencia 2023 </t>
    </r>
    <r>
      <rPr>
        <sz val="10"/>
        <rFont val="Arial"/>
        <family val="2"/>
      </rPr>
      <t>(38/94) = 40.43%</t>
    </r>
  </si>
  <si>
    <r>
      <rPr>
        <b/>
        <sz val="10"/>
        <rFont val="Arial"/>
        <family val="2"/>
      </rPr>
      <t xml:space="preserve">Cuatrienio: </t>
    </r>
    <r>
      <rPr>
        <sz val="10"/>
        <rFont val="Arial"/>
        <family val="2"/>
      </rPr>
      <t xml:space="preserve">Gestionar el  100% de alianzas público privadas de proyectos de infraestructura para la recreación y el deporte
</t>
    </r>
    <r>
      <rPr>
        <b/>
        <sz val="10"/>
        <rFont val="Arial"/>
        <family val="2"/>
      </rPr>
      <t xml:space="preserve">Vigencia 2023: </t>
    </r>
    <r>
      <rPr>
        <sz val="10"/>
        <rFont val="Arial"/>
        <family val="2"/>
      </rPr>
      <t xml:space="preserve">100%
</t>
    </r>
    <r>
      <rPr>
        <b/>
        <sz val="10"/>
        <rFont val="Arial"/>
        <family val="2"/>
      </rPr>
      <t xml:space="preserve">
</t>
    </r>
  </si>
  <si>
    <r>
      <rPr>
        <b/>
        <sz val="10"/>
        <rFont val="Arial"/>
        <family val="2"/>
      </rPr>
      <t>Avance Cuatrienio</t>
    </r>
    <r>
      <rPr>
        <sz val="10"/>
        <rFont val="Arial"/>
        <family val="2"/>
      </rPr>
      <t xml:space="preserve">: No es viable acumular los porcentajes de cada vigencia, dado que se trata de una meta de tipo de anualización constante
</t>
    </r>
    <r>
      <rPr>
        <b/>
        <sz val="10"/>
        <rFont val="Arial"/>
        <family val="2"/>
      </rPr>
      <t xml:space="preserve"> Avance vigencia 2022:</t>
    </r>
    <r>
      <rPr>
        <sz val="10"/>
        <rFont val="Arial"/>
        <family val="2"/>
      </rPr>
      <t>(40%/100) = 40%</t>
    </r>
  </si>
  <si>
    <r>
      <t>La ficha MGA tiene identificados 6 riesgos de los cuales uno (1) de tipo legal, uno (1) financiero, uno (1) asociado a fenómenos de tipo biológico, uno (1) de carácter tecnológico y dos (2) de mercado; se evidenció que uno de los riesgos esta relacionado con ocasión de la emergencia sanitaria por causa del COVID19; observando que los riesgos de la MGA esta integrados al mapa de riesgos de gestión del proceso de Administración y Mantenimiento de Parques y Escenarios.
La STP remitió matriz de tratamiento de riesgo MGA, dentro de la cual se indicó que durante el primer semestre de la vigencia 2023 no se materializaron ninguno de los riesgos identificados, tomando medidas de mitigación de estos. La STP no allegó soportes del tratamiento y aplicación de controles de los riesgos de identificados en la MGA para este proyecto. 
De acuerdo con el Mapa de Riegos de Gestión del proceso vigencia 2023, se identificó el Riesgo: “</t>
    </r>
    <r>
      <rPr>
        <i/>
        <sz val="10"/>
        <rFont val="Arial"/>
        <family val="2"/>
      </rPr>
      <t>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t>
    </r>
    <r>
      <rPr>
        <sz val="10"/>
        <rFont val="Arial"/>
        <family val="2"/>
      </rPr>
      <t>”, incluyendo como control: “</t>
    </r>
    <r>
      <rPr>
        <i/>
        <sz val="10"/>
        <rFont val="Arial"/>
        <family val="2"/>
      </rPr>
      <t>Realizar seguimiento para revisar la ejecución de las metas frente a lo programado</t>
    </r>
    <r>
      <rPr>
        <sz val="10"/>
        <rFont val="Arial"/>
        <family val="2"/>
      </rPr>
      <t>", así como el "</t>
    </r>
    <r>
      <rPr>
        <i/>
        <sz val="10"/>
        <rFont val="Arial"/>
        <family val="2"/>
      </rPr>
      <t>monitoreo de los riesgos descritos en las fichas MGA con el fin de tomar las acciones a que haya lugar</t>
    </r>
    <r>
      <rPr>
        <sz val="10"/>
        <rFont val="Arial"/>
        <family val="2"/>
      </rPr>
      <t xml:space="preserve"> “.</t>
    </r>
  </si>
  <si>
    <r>
      <t>La ficha MGA tiene identificados 6 riesgos de los cuales uno (1) de tipo legal, uno (1) financiero, uno (1) asociado a fenómenos de tipo biológico, uno (1) de carácter tecnológico y dos (2) de mercado; se evidenció que uno de los riesgos esta relacionado con ocasión de la emergencia sanitaria por causa del COVID19; observando que los riesgos de la MGA esta integrados al mapa de riesgos de gestión del proceso de Administración y Mantenimiento de Parques y Escenarios.
La STP remitió matriz de tratamiento de riesgo MGA, dentro de la cual se indicó que durante el primer semestre de la vigencia 2023 no se materializaron ninguno de los riesgos identificados, tomando medidas de mitigación de estos. La STP no allegó soportes del tratamiento y aplicación de controles de los riesgos de identificados en la MGA para este proyecto. 
De acuerdo con el Mapa de Riegos de Gestión del proceso vigencia 2023, se identificó el Riesgo: “</t>
    </r>
    <r>
      <rPr>
        <i/>
        <sz val="10"/>
        <rFont val="Arial"/>
        <family val="2"/>
      </rPr>
      <t>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t>
    </r>
    <r>
      <rPr>
        <sz val="10"/>
        <rFont val="Arial"/>
        <family val="2"/>
      </rPr>
      <t>”, incluyendo como control: “</t>
    </r>
    <r>
      <rPr>
        <i/>
        <sz val="10"/>
        <rFont val="Arial"/>
        <family val="2"/>
      </rPr>
      <t>Realizar seguimiento para revisar la ejecución de las metas frente a lo programado</t>
    </r>
    <r>
      <rPr>
        <sz val="10"/>
        <rFont val="Arial"/>
        <family val="2"/>
      </rPr>
      <t>", así como el "</t>
    </r>
    <r>
      <rPr>
        <i/>
        <sz val="10"/>
        <rFont val="Arial"/>
        <family val="2"/>
      </rPr>
      <t>monitoreo de los riesgos descritos en las fichas MGA con el fin de tomar las acciones a que haya lugar</t>
    </r>
    <r>
      <rPr>
        <sz val="10"/>
        <rFont val="Arial"/>
        <family val="2"/>
      </rPr>
      <t xml:space="preserve"> “.
</t>
    </r>
  </si>
  <si>
    <r>
      <t xml:space="preserve">• </t>
    </r>
    <r>
      <rPr>
        <b/>
        <sz val="10"/>
        <rFont val="Arial"/>
        <family val="2"/>
      </rPr>
      <t>Se asignaron recursos</t>
    </r>
    <r>
      <rPr>
        <sz val="10"/>
        <rFont val="Arial"/>
        <family val="2"/>
      </rPr>
      <t xml:space="preserve"> por: $590.737.140 se comprometió 100%
•</t>
    </r>
    <r>
      <rPr>
        <b/>
        <sz val="10"/>
        <rFont val="Arial"/>
        <family val="2"/>
      </rPr>
      <t xml:space="preserve"> Giros I Semestre</t>
    </r>
    <r>
      <rPr>
        <sz val="10"/>
        <rFont val="Arial"/>
        <family val="2"/>
      </rPr>
      <t xml:space="preserve"> $144.493.324 (24.46%).
• </t>
    </r>
    <r>
      <rPr>
        <b/>
        <sz val="10"/>
        <rFont val="Arial"/>
        <family val="2"/>
      </rPr>
      <t>Reservas constituías 2022 (Ejecución 2023)</t>
    </r>
    <r>
      <rPr>
        <sz val="10"/>
        <rFont val="Arial"/>
        <family val="2"/>
      </rPr>
      <t xml:space="preserve">: $105.359.532, canceladas al 100%
</t>
    </r>
  </si>
  <si>
    <r>
      <t xml:space="preserve">
• </t>
    </r>
    <r>
      <rPr>
        <b/>
        <sz val="10"/>
        <rFont val="Arial"/>
        <family val="2"/>
      </rPr>
      <t>Se asignaron recursos</t>
    </r>
    <r>
      <rPr>
        <sz val="10"/>
        <rFont val="Arial"/>
        <family val="2"/>
      </rPr>
      <t xml:space="preserve"> </t>
    </r>
    <r>
      <rPr>
        <b/>
        <sz val="10"/>
        <rFont val="Arial"/>
        <family val="2"/>
      </rPr>
      <t>por</t>
    </r>
    <r>
      <rPr>
        <sz val="10"/>
        <rFont val="Arial"/>
        <family val="2"/>
      </rPr>
      <t xml:space="preserve">: $260.928.245, se ha comprometido el 73.88%
</t>
    </r>
    <r>
      <rPr>
        <b/>
        <sz val="10"/>
        <rFont val="Arial"/>
        <family val="2"/>
      </rPr>
      <t>• Giros primer semestre</t>
    </r>
    <r>
      <rPr>
        <sz val="10"/>
        <rFont val="Arial"/>
        <family val="2"/>
      </rPr>
      <t xml:space="preserve">: $ 7.037.333 (3.65%).
• </t>
    </r>
    <r>
      <rPr>
        <b/>
        <sz val="10"/>
        <rFont val="Arial"/>
        <family val="2"/>
      </rPr>
      <t>Reservas constituías</t>
    </r>
    <r>
      <rPr>
        <sz val="10"/>
        <rFont val="Arial"/>
        <family val="2"/>
      </rPr>
      <t xml:space="preserve"> 2022 (Ejecución 2023): $32,189,100, Giros I semestre (100%)
</t>
    </r>
  </si>
  <si>
    <r>
      <rPr>
        <b/>
        <sz val="10"/>
        <rFont val="Arial"/>
        <family val="2"/>
      </rPr>
      <t xml:space="preserve">Cuatrienio: </t>
    </r>
    <r>
      <rPr>
        <sz val="10"/>
        <rFont val="Arial"/>
        <family val="2"/>
      </rPr>
      <t xml:space="preserve">Desarrollar  el 100% de los componentes de una iniciativa de clúster para el sector del deporte, la recreación y la actividad física
</t>
    </r>
    <r>
      <rPr>
        <b/>
        <sz val="10"/>
        <rFont val="Arial"/>
        <family val="2"/>
      </rPr>
      <t>Meta 2023</t>
    </r>
    <r>
      <rPr>
        <sz val="10"/>
        <rFont val="Arial"/>
        <family val="2"/>
      </rPr>
      <t xml:space="preserve">: 25%
</t>
    </r>
  </si>
  <si>
    <r>
      <t xml:space="preserve">De acuerdo con la información suministrada por la </t>
    </r>
    <r>
      <rPr>
        <b/>
        <sz val="10"/>
        <rFont val="Arial"/>
        <family val="2"/>
      </rPr>
      <t>Subdirección Técnica de Parques -STP</t>
    </r>
    <r>
      <rPr>
        <sz val="10"/>
        <rFont val="Arial"/>
        <family val="2"/>
      </rPr>
      <t xml:space="preserve">, cumplió la meta física con las siguientes actividades, entre otras:
*Se llevó a cabo una reunión de las 4 mesas de trabajo con el propósito de definir el Plan de Acción del 2023. 
* Adicionalmente, se hizo una jornada de networking, con la participación de 18 organizaciones, en las instalaciones del Comité Olímpico Colombiano, en donde llevaron a cabo la presentación de su propuesta de valor, como organizaciones individuales, y los objetivos que buscan cumplir al entablar alianzas con otros representantes del sector. 
* De otra parte, 23 empresarios se incluyeron dentro del programa "Formador de Formadores: Habilidades para el Futuro" en alianza con Eidos y Microsoft, para replicar conocimientos asociados al cierre de brechas digitales.
</t>
    </r>
    <r>
      <rPr>
        <b/>
        <sz val="10"/>
        <rFont val="Arial"/>
        <family val="2"/>
      </rPr>
      <t>Fuente</t>
    </r>
    <r>
      <rPr>
        <sz val="10"/>
        <rFont val="Arial"/>
        <family val="2"/>
      </rPr>
      <t>: Informe de Gestión 2023- se anexó registro fotográfico.</t>
    </r>
  </si>
  <si>
    <r>
      <t>De acuerdo con la información suministrada por la</t>
    </r>
    <r>
      <rPr>
        <b/>
        <sz val="10"/>
        <rFont val="Arial"/>
        <family val="2"/>
      </rPr>
      <t xml:space="preserve"> Subdirección Técnica de Parques -STP</t>
    </r>
    <r>
      <rPr>
        <sz val="10"/>
        <rFont val="Arial"/>
        <family val="2"/>
      </rPr>
      <t xml:space="preserve">, cumplió la meta física con las siguientes actividades, entre otras:
*Se desarrollaron estrategias comerciales para la suscripción y fidelización de 38 alianzas, con el recaudo de $ $2.128.155.200 de pesos, efectuados en efectivo, especie para
mejora de escenarios y parques, Plan de medios y elementos requeridos para eventos del IDRD. Con las alianzas se impactaron a personas de todos los grupos etarios, étnicos,
estratos socioeconómicos, público familiar, propietarios de mascotas, deportistas y practicantes de actividades físicas. Adicionalmente, se fortalecieron las alianzas de
eventos publicitarios y se proyectaron alianzas en temas de seguridad y con enfoque de género. La STP remitió listado de las alianzas en la cual se detalló, entre otros aspectos: (i) evento, (ii) empresa, (iii) valor de vinculación, (iv) aporte, (v) número de la alianza. 
</t>
    </r>
    <r>
      <rPr>
        <b/>
        <sz val="10"/>
        <rFont val="Arial"/>
        <family val="2"/>
      </rPr>
      <t>Fuente</t>
    </r>
    <r>
      <rPr>
        <sz val="10"/>
        <rFont val="Arial"/>
        <family val="2"/>
      </rPr>
      <t>: Informe de Gestión 2023.</t>
    </r>
  </si>
  <si>
    <r>
      <t xml:space="preserve">
</t>
    </r>
    <r>
      <rPr>
        <b/>
        <sz val="10"/>
        <rFont val="Arial"/>
        <family val="2"/>
      </rPr>
      <t>• Se asignaron recursos</t>
    </r>
    <r>
      <rPr>
        <sz val="10"/>
        <rFont val="Arial"/>
        <family val="2"/>
      </rPr>
      <t xml:space="preserve"> por: $1.083.237.731, se ha comprometido 82,38%
</t>
    </r>
    <r>
      <rPr>
        <b/>
        <sz val="10"/>
        <rFont val="Arial"/>
        <family val="2"/>
      </rPr>
      <t>• Giros en la vigencia</t>
    </r>
    <r>
      <rPr>
        <sz val="10"/>
        <rFont val="Arial"/>
        <family val="2"/>
      </rPr>
      <t xml:space="preserve">: $74.307.965 (8,33%).
</t>
    </r>
    <r>
      <rPr>
        <b/>
        <sz val="10"/>
        <rFont val="Arial"/>
        <family val="2"/>
      </rPr>
      <t>• Reservas constituías</t>
    </r>
    <r>
      <rPr>
        <sz val="10"/>
        <rFont val="Arial"/>
        <family val="2"/>
      </rPr>
      <t xml:space="preserve"> 2022 (Ejecución 2023): $58,315,067, canceladas al 100%. 
</t>
    </r>
  </si>
  <si>
    <r>
      <t xml:space="preserve">
</t>
    </r>
    <r>
      <rPr>
        <b/>
        <sz val="10"/>
        <rFont val="Arial"/>
        <family val="2"/>
      </rPr>
      <t>• Se asignaron recursos por</t>
    </r>
    <r>
      <rPr>
        <sz val="10"/>
        <rFont val="Arial"/>
        <family val="2"/>
      </rPr>
      <t xml:space="preserve">: $270.282.884, no se ha comprometido ningún recurso asignado, por lo tanto no se han realizado giros. 
</t>
    </r>
    <r>
      <rPr>
        <b/>
        <sz val="10"/>
        <rFont val="Arial"/>
        <family val="2"/>
      </rPr>
      <t>• Reservas constituías</t>
    </r>
    <r>
      <rPr>
        <sz val="10"/>
        <rFont val="Arial"/>
        <family val="2"/>
      </rPr>
      <t xml:space="preserve"> 2022 (Ejecución 2023): $164,433, canceladas al 100%
</t>
    </r>
  </si>
  <si>
    <r>
      <rPr>
        <b/>
        <sz val="10"/>
        <rFont val="Arial"/>
        <family val="2"/>
      </rPr>
      <t>Cuatrienio</t>
    </r>
    <r>
      <rPr>
        <sz val="10"/>
        <rFont val="Arial"/>
        <family val="2"/>
      </rPr>
      <t xml:space="preserve">
Generar 366 Alianzas Para El Desarrollo Del Sector Deporte, Recreación Y Actividad
Física.
</t>
    </r>
    <r>
      <rPr>
        <b/>
        <sz val="10"/>
        <rFont val="Arial"/>
        <family val="2"/>
      </rPr>
      <t>Vigencia 2023: 94</t>
    </r>
    <r>
      <rPr>
        <sz val="10"/>
        <rFont val="Arial"/>
        <family val="2"/>
      </rPr>
      <t xml:space="preserve">
</t>
    </r>
  </si>
  <si>
    <r>
      <t xml:space="preserve">
De acuerdo con la información suministrada por la </t>
    </r>
    <r>
      <rPr>
        <b/>
        <sz val="10"/>
        <rFont val="Arial"/>
        <family val="2"/>
      </rPr>
      <t>Subdirección Técnica de Parques -STP</t>
    </r>
    <r>
      <rPr>
        <sz val="10"/>
        <rFont val="Arial"/>
        <family val="2"/>
      </rPr>
      <t xml:space="preserve">, cumplió la meta física con las siguientes actividades, entre otras:
Realizar estudios para la identificación de posibles alianzas público-privada APP Complejo Cultural y Deportivo El Campín.
• El originador radicó respuesta a observaciones y alcance a los documentos de factibilidad el día 10 de enero de 2023.
• En el marco del contrato de validación IDRD-CTO-2389-2022 de la factibilidad del proyecto, se sostuvieron reuniones entre UT Ante - D&amp;O – EY y el Originador, en
la cual el validador expuso las observaciones e inquietudes más importantes en los aspectos técnico, jurídico y financiero.
• Se realizó y firmo el modificatorio del contrato de validación IDRD-CTO-2389-2022 para ampliar el plazo de ejecución hasta el día 20 de mayo de 2023 adicionando
un informe de acuerdo con los requerimientos observados en el desarrollo de la validación.
• Se continuaron con las revisiones a las repuestas del Originador sobre las observaciones realizadas por el equipo validador.
Realizar seguimiento al proceso de implementación de las alianzas público privadas Concesión Nuevo Parque Salitre Mágico
Concesión renovación arquitectónica, actualización, operación y mantenimiento del Coliseo Cubierto El Campín (Movistar Arena)
Adicionalmente la STP allegó el informe semestral a 30 de junio, en el cual se detalló cada una de actividades descritas. 
</t>
    </r>
    <r>
      <rPr>
        <b/>
        <sz val="10"/>
        <rFont val="Arial"/>
        <family val="2"/>
      </rPr>
      <t>Fuente: Informe de Gestión 2023.</t>
    </r>
  </si>
  <si>
    <t xml:space="preserve">De acuerdo con la información del PAA 2023 se evidenció que la STP registró 7 líneas asociadas a la meta, 4, programadas en su totalidad para el primer semestre, que por tipo de contrato corresponde a:
• Prestación de Servicios Profesionales y de Apoyo a la Gestión de las cuales cuatro (4) no señalan registro presupuestal (Líneas3048, 3051, 3052 y 3724), programadas para los meses de febrero, marzo y mayo). 
Ahora bien, con respecto a lo reportado por STP, los contratos suscritos en el primer semestre de 2023 fueron 7, por tipo de contratos, fueron:
• Prestación de Servicios Profesionales: y de Apoyo a la Gestión 7.
Así las cosas, del total de líneas reportadas en el PAA 2023 para el primer semestre, se suscribieron en su totalidad de acuerdo con lo programado en el PAA 2023. Por otro lado, el valor de compromisos y giros reportados por la STP vrs SEVEN corresponden. </t>
  </si>
  <si>
    <t xml:space="preserve">.• Dado que se comprometió el 100% de la asignación presupuestal y se cumplió con lo programado en la meta física, es importante continuar con los controles administrativos y financieros, para que la ejecución sea igualmente eficiente y se evite la constitución de reservas presupuestales.
 • Gestionar los pagos de forma oportuna de acuerdo con el cumplimiento de las obligaciones contractuales de los compromisos adquiridos, en observancia al principio de anualidad. 
• Continuar con el tratamiento oportuno a los riesgos identificados en el proyecto, registrados en la ficha MGA, fortaleciendo los controles y estableciendo acciones de mejora oportunas, con el fin de evitar que su materialización impida el cumplimiento de la meta; así mismo, contar con los soportes relacionados con la aplicación de los protocolos de bioseguridad y demás acciones que permita evidenciar el tratamiento de los riesgos.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</si>
  <si>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r>
      <rPr>
        <b/>
        <sz val="10"/>
        <rFont val="Arial"/>
        <family val="2"/>
      </rPr>
      <t>• Se asignaron recursos por</t>
    </r>
    <r>
      <rPr>
        <sz val="10"/>
        <rFont val="Arial"/>
        <family val="2"/>
      </rPr>
      <t xml:space="preserve">: 
$ 711.907.000, y se ha comprometido 79.24 %.
</t>
    </r>
    <r>
      <rPr>
        <b/>
        <sz val="10"/>
        <rFont val="Arial"/>
        <family val="2"/>
      </rPr>
      <t xml:space="preserve">• Giros primer semestre: </t>
    </r>
    <r>
      <rPr>
        <sz val="10"/>
        <rFont val="Arial"/>
        <family val="2"/>
      </rPr>
      <t xml:space="preserve">
$ 149.528.844 (26.51 %)
</t>
    </r>
    <r>
      <rPr>
        <b/>
        <sz val="10"/>
        <rFont val="Arial"/>
        <family val="2"/>
      </rPr>
      <t>• Reservas constituidas</t>
    </r>
    <r>
      <rPr>
        <sz val="10"/>
        <rFont val="Arial"/>
        <family val="2"/>
      </rPr>
      <t xml:space="preserve"> </t>
    </r>
    <r>
      <rPr>
        <b/>
        <sz val="10"/>
        <rFont val="Arial"/>
        <family val="2"/>
      </rPr>
      <t xml:space="preserve">2022: </t>
    </r>
    <r>
      <rPr>
        <sz val="10"/>
        <rFont val="Arial"/>
        <family val="2"/>
      </rPr>
      <t xml:space="preserve">
(Ejecución 2023) $65.091.420
Giros I semestre 2023:
 $8.822.520 (13.55%). 
</t>
    </r>
  </si>
  <si>
    <r>
      <rPr>
        <b/>
        <sz val="10"/>
        <rFont val="Arial"/>
        <family val="2"/>
      </rPr>
      <t>• Se asignaron recursos por:</t>
    </r>
    <r>
      <rPr>
        <sz val="10"/>
        <rFont val="Arial"/>
        <family val="2"/>
      </rPr>
      <t xml:space="preserve"> 
$ 172.751.000, y se ha comprometido el 100 %.
</t>
    </r>
    <r>
      <rPr>
        <b/>
        <sz val="10"/>
        <rFont val="Arial"/>
        <family val="2"/>
      </rPr>
      <t>• Giros primer semestre:</t>
    </r>
    <r>
      <rPr>
        <sz val="10"/>
        <rFont val="Arial"/>
        <family val="2"/>
      </rPr>
      <t xml:space="preserve">
$ 55.115.764 (31.90 %)
</t>
    </r>
    <r>
      <rPr>
        <b/>
        <sz val="10"/>
        <rFont val="Arial"/>
        <family val="2"/>
      </rPr>
      <t>• Reservas constituidas 2022</t>
    </r>
    <r>
      <rPr>
        <sz val="10"/>
        <rFont val="Arial"/>
        <family val="2"/>
      </rPr>
      <t xml:space="preserve">
 (Ejecución 2023): $ 4.859.640 
Giro I semestre 2023:
 $4.859.640 (100%). 
</t>
    </r>
  </si>
  <si>
    <r>
      <rPr>
        <b/>
        <sz val="10"/>
        <rFont val="Arial"/>
        <family val="2"/>
      </rPr>
      <t xml:space="preserve">• Se asignaron recursos por: </t>
    </r>
    <r>
      <rPr>
        <sz val="10"/>
        <rFont val="Arial"/>
        <family val="2"/>
      </rPr>
      <t xml:space="preserve">
$183.502.000, y se ha comprometido el 100 %.
</t>
    </r>
    <r>
      <rPr>
        <b/>
        <sz val="10"/>
        <rFont val="Arial"/>
        <family val="2"/>
      </rPr>
      <t>• Giros primer semestre:</t>
    </r>
    <r>
      <rPr>
        <sz val="10"/>
        <rFont val="Arial"/>
        <family val="2"/>
      </rPr>
      <t xml:space="preserve"> $54.715.875(29.82%)
</t>
    </r>
    <r>
      <rPr>
        <b/>
        <sz val="10"/>
        <rFont val="Arial"/>
        <family val="2"/>
      </rPr>
      <t>• Reservas constituidas 2022</t>
    </r>
    <r>
      <rPr>
        <sz val="10"/>
        <rFont val="Arial"/>
        <family val="2"/>
      </rPr>
      <t xml:space="preserve">
(Ejecución 2023): $ 2,878,960 
Giros I semestre 2023:
$2.878.960 (100%).
</t>
    </r>
  </si>
  <si>
    <r>
      <t xml:space="preserve">
</t>
    </r>
    <r>
      <rPr>
        <b/>
        <sz val="10"/>
        <rFont val="Arial"/>
        <family val="2"/>
      </rPr>
      <t>Avance Cuatrienio:</t>
    </r>
    <r>
      <rPr>
        <sz val="10"/>
        <rFont val="Arial"/>
        <family val="2"/>
      </rPr>
      <t xml:space="preserve">
190 (63.33 %)
</t>
    </r>
    <r>
      <rPr>
        <b/>
        <sz val="10"/>
        <rFont val="Arial"/>
        <family val="2"/>
      </rPr>
      <t>Avance vigencia 2023:
0/80 no presentó avance.</t>
    </r>
  </si>
  <si>
    <r>
      <t>De acuerdo con la información suministrada por la</t>
    </r>
    <r>
      <rPr>
        <b/>
        <sz val="10"/>
        <rFont val="Arial"/>
        <family val="2"/>
      </rPr>
      <t xml:space="preserve"> Subdirección Técnica de Recreación y Deportes - STRD</t>
    </r>
    <r>
      <rPr>
        <sz val="10"/>
        <rFont val="Arial"/>
        <family val="2"/>
      </rPr>
      <t xml:space="preserve">, se realizaron las siguientes actividades:
</t>
    </r>
    <r>
      <rPr>
        <b/>
        <sz val="10"/>
        <rFont val="Arial"/>
        <family val="2"/>
      </rPr>
      <t xml:space="preserve">Actividad 1. Planear las acciones psicosociales y pedagógicas
</t>
    </r>
    <r>
      <rPr>
        <sz val="10"/>
        <rFont val="Arial"/>
        <family val="2"/>
      </rPr>
      <t xml:space="preserve">El porcentaje de ejecución para el periodo es del 100% con la planeación del encuentro de familias que se realizó en mayo.
</t>
    </r>
    <r>
      <rPr>
        <b/>
        <sz val="10"/>
        <rFont val="Arial"/>
        <family val="2"/>
      </rPr>
      <t xml:space="preserve">
Actividad 2. Ejecutar las acciones psicosociales y pedagógicas.</t>
    </r>
    <r>
      <rPr>
        <sz val="10"/>
        <rFont val="Arial"/>
        <family val="2"/>
      </rPr>
      <t xml:space="preserve">
En el marco del acompañamiento a niños y niñas del proyecto y, teniendo en cuenta la formación integral y los aspectos asociados a la dimensión familiar que se pueden ubicar como importantes para realizar con cuidadores y cuidadoras, el 6 de mayo se llevó a cabo el encuentro de familiares de niños y niñas del centro de interés de porras, en el que participó un grupo importante de padres, madres y familiares, y en el que se trabajó alrededor del tema de la emocionalidad de niños y niñas, su origen y su desarrollo.
Las reflexiones colectivas, la participación abierta y franca, las preguntas y la experiencia acumulada por los adultos en la formación y crianza fueron aspectos a resaltar en este espacio en el que de manera lúdica se dio inicio al trabajo y se terminó con una gran reflexión colectiva.
</t>
    </r>
    <r>
      <rPr>
        <b/>
        <sz val="10"/>
        <rFont val="Arial"/>
        <family val="2"/>
      </rPr>
      <t>Fuente: Informe de Gestión 2023.</t>
    </r>
  </si>
  <si>
    <r>
      <t>De acuerdo con la información suministrada por la</t>
    </r>
    <r>
      <rPr>
        <b/>
        <sz val="10"/>
        <rFont val="Arial"/>
        <family val="2"/>
      </rPr>
      <t xml:space="preserve"> Subdirección Técnica de Recreación y Deportes - STRD</t>
    </r>
    <r>
      <rPr>
        <sz val="10"/>
        <rFont val="Arial"/>
        <family val="2"/>
      </rPr>
      <t xml:space="preserve">, con el fin de dar continuidad a las estrategias que ayuden a garantizar la permanencia en los procesos de formación en deporte escolar, se planeó la ejecución de la ruta de armonización y el inicio del proceso de articulación en algunas IED que han venido adelantando y cumpliendo cada acción para garantizar que el proceso se está desarrollando. 
Para el desarrollo de la valoración formativa, se planean los descriptores a valorar, estos permiten identificar cual ha sido el avance en los niños, niñas, adolescentes y jóvenes en la formación integral. Así mismo, se establecieron indicadores de valoración formativa, con el fin de valorar las IED de calendario bimestral y trimestral.
</t>
    </r>
    <r>
      <rPr>
        <b/>
        <sz val="10"/>
        <rFont val="Arial"/>
        <family val="2"/>
      </rPr>
      <t>Fuente: Informe de Gestión 2023.</t>
    </r>
  </si>
  <si>
    <r>
      <t>De acuerdo con la información suministrada por la</t>
    </r>
    <r>
      <rPr>
        <b/>
        <sz val="10"/>
        <rFont val="Arial"/>
        <family val="2"/>
      </rPr>
      <t xml:space="preserve"> Subdirección Técnica de Recreación y Deportes - STRD</t>
    </r>
    <r>
      <rPr>
        <sz val="10"/>
        <rFont val="Arial"/>
        <family val="2"/>
      </rPr>
      <t xml:space="preserve">, se llevaron a cabo las siguientes actividades, a saber:
</t>
    </r>
    <r>
      <rPr>
        <b/>
        <sz val="10"/>
        <rFont val="Arial"/>
        <family val="2"/>
      </rPr>
      <t xml:space="preserve">
Actividad 1. Realizar la convocatoria de posibles talentos deportivos
</t>
    </r>
    <r>
      <rPr>
        <sz val="10"/>
        <rFont val="Arial"/>
        <family val="2"/>
      </rPr>
      <t xml:space="preserve">Para el año 2023, inicia el proceso de identificación de posibles talentos deportivos en los deportes de atletismo convencional y adaptado, boxeo, gimnasia artística, halterofilia, judo, lucha olímpica, natación aletas, natación clásica, patinaje carreras, taekwondo, tenis de mesa con proyección de postulación a talento y reserva 2023.
Con corte al segundo trimestre de 2023, en el marco de la convocatoria e identificación de posibles talentos deportivos detectados desde Semilleros, se realiza la gestión con los deportes de lucha olímpica y atletismo generando cartas de presentación para colegios distritales aledaños al sitio de entrenamiento, se cuenta con 13 entrenadores que cuentan con contrato actual, metodólogo y líder de talentos deportivos en las disciplinas de atletismo convencional y adaptado, gimnasia artística, judo, lucha olímpica, natación aletas, patinaje carreras, taekwondo, tenis de mesa. El día 20 de junio se socializaron los criterios de transición de centros de interés a semilleros.
</t>
    </r>
    <r>
      <rPr>
        <b/>
        <sz val="10"/>
        <rFont val="Arial"/>
        <family val="2"/>
      </rPr>
      <t xml:space="preserve">
Actividad 2. Llevar a cabo los entrenamientos semilleros deportivos.
</t>
    </r>
    <r>
      <rPr>
        <sz val="10"/>
        <rFont val="Arial"/>
        <family val="2"/>
      </rPr>
      <t xml:space="preserve">El desarrollo de los entrenamientos deportivos se da con la siguiente descripción:
• Cada deporte priorizado está ubicado en un escenario del IDRD.
• Cada deporte priorizado desarrolla entrenamientos con dos grupos de deportistas.
• Los entrenamientos son cinco veces a la semana.
• El tiempo de cada entrenamiento corresponde a 2 horas.
</t>
    </r>
    <r>
      <rPr>
        <b/>
        <sz val="10"/>
        <rFont val="Arial"/>
        <family val="2"/>
      </rPr>
      <t>Fuente: Informe de Gestión 2023.</t>
    </r>
  </si>
  <si>
    <r>
      <t xml:space="preserve">De acuerdo con la información suministrada por la </t>
    </r>
    <r>
      <rPr>
        <b/>
        <sz val="10"/>
        <rFont val="Arial"/>
        <family val="2"/>
      </rPr>
      <t>Subdirección Técnica de Recreación y Deportes - STRD</t>
    </r>
    <r>
      <rPr>
        <sz val="10"/>
        <rFont val="Arial"/>
        <family val="2"/>
      </rPr>
      <t xml:space="preserve">, se realizó 1 investigación que evidencie los cambios comportamentales en los escolares atendidos por el proyecto de inversión. La investigación de 2023 se desprende del proceso de formación de niños, niñas y adolescentes durante los años anteriores y tiene un primer indicador en la valoración formativa.
La formación, tiene una base técnica de medición, la cual cuenta con una rúbrica de indicadores y la investigación que se realizará en el año 2023 se desprende de lo que ha sido el proceso de formación. En el primer semestre del año se ha avanzando en la estructuración de los elementos fundamentales para este estudio.
De acuerdo con lo anterior, si bien el Área manifestó que se han llevado a cabo actividades, éstas no se ven reflejadas en el avance en magnitud del Plan de Acción 2023-2024
</t>
    </r>
    <r>
      <rPr>
        <b/>
        <sz val="10"/>
        <rFont val="Arial"/>
        <family val="2"/>
      </rPr>
      <t>Fuente: Informe de Gestión 2023.</t>
    </r>
  </si>
  <si>
    <t xml:space="preserve">
De acuerdo con la información del PAA 2023 se evidenció que la STC registró 35 líneas asociadas a la meta 4, que para el Primer Semestre se programó 28 líneas, de las cuales dos (2) no registran valor estimado, por tipo de contrato así:
• Consultoría: 2
•  Interventoría: 4
•  Obra Pública: 1
• Prestación de Servicios Profesionales: 21.
Ahora bien, con respecto a lo reportado por STC los contratos suscritos en el primer semestre de 2023 fueron 22, por tipo de contratos, así: 
•Prestación de Servicios Profesionales: 20
• Resoluciones para pago de pasivos exigibles: 2  - Contrato 2781 de 2021 y 3666 de 2019. 
Así las cosas, del total de líneas reportadas en el PAA 2023 para el primer semestre, excluyendo aquellas sin asignación presupuestal (2), se observó que no se gestionaron  cuatro (4) , Por otro, el valor de compromisos y giros reportados por la STC vrs SEVEN corresponden.
</t>
  </si>
  <si>
    <r>
      <t xml:space="preserve">Cuatrienio: Construir y/o  Adecuar 7 Parques y/o Escenarios Deportivos
</t>
    </r>
    <r>
      <rPr>
        <b/>
        <sz val="10"/>
        <rFont val="Arial"/>
        <family val="2"/>
      </rPr>
      <t>Vigencia 2023: 2.40</t>
    </r>
  </si>
  <si>
    <t>Cuatrienio: 7 
Avance cuatrienio: (5,65/7,00)=80.71% 
Avance vigencia 2023: (1.05/2.40)= 43.75%</t>
  </si>
  <si>
    <t xml:space="preserve">
En el cuatrienio el avance de recursos fue el siguiente: 
Programado (2020 - 2024):  $359,633 *
Ejecutado:  $101.753*
Avance: 28.29%
(*)Millones de pesos 
Fuente: Plan de Acción 2020-2024
</t>
  </si>
  <si>
    <r>
      <t>La ficha MGA tiene registrado 6 riesgos de los cuales uno (1) es operacional, uno (1) de calendario, uno (1) financiero, dos (2) asociados a fenómenos de tipo biológico y uno (1) de mercado, incluyendo dos (2) enfocados a la emergencia sanitaria por causa del COVID19. 
La STC remitió matriz de tratamiento de riesgo MGA, incluyendo (6) riesgos adicionales a los inicialmente registrados en la ficha (dos (2) de corrupción, dos (2) preventivos, uno (1) detectivo y uno (1) asociado de a fenómenos de tipo bilógico), registrando las medidas de mitigación implementadas por el proceso, no se indicó sobre la materialización de los mismos. 
De acuerdo con el Mapa de Riegos de Gestión del proceso, se identificó el Riesgo: “</t>
    </r>
    <r>
      <rPr>
        <i/>
        <sz val="10"/>
        <rFont val="Arial"/>
        <family val="2"/>
      </rPr>
      <t>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t>
    </r>
    <r>
      <rPr>
        <sz val="10"/>
        <rFont val="Arial"/>
        <family val="2"/>
      </rPr>
      <t>”, incluyendo como control: “</t>
    </r>
    <r>
      <rPr>
        <i/>
        <sz val="10"/>
        <rFont val="Arial"/>
        <family val="2"/>
      </rPr>
      <t>Realizar seguimiento para revisar la ejecución de las metas frente a lo programado"</t>
    </r>
    <r>
      <rPr>
        <sz val="10"/>
        <rFont val="Arial"/>
        <family val="2"/>
      </rPr>
      <t>, así como el "</t>
    </r>
    <r>
      <rPr>
        <i/>
        <sz val="10"/>
        <rFont val="Arial"/>
        <family val="2"/>
      </rPr>
      <t>monitoreo de los riesgos descritos en las fichas MGA con el fin de tomar las acciones a que haya lugar”</t>
    </r>
    <r>
      <rPr>
        <sz val="10"/>
        <rFont val="Arial"/>
        <family val="2"/>
      </rPr>
      <t>; observando que la STC aplicó los controles, toda vez que reportaron cumplimiento de la gestión.</t>
    </r>
  </si>
  <si>
    <r>
      <rPr>
        <b/>
        <sz val="10"/>
        <rFont val="Arial"/>
        <family val="2"/>
      </rPr>
      <t>Cuatrienio:</t>
    </r>
    <r>
      <rPr>
        <sz val="10"/>
        <rFont val="Arial"/>
        <family val="2"/>
      </rPr>
      <t xml:space="preserve"> Adelantar el 100% de la gestión administrativa de los diferentes proyectos de infraestructura de parques y escenarios deportivos en fase final y de liquidación
</t>
    </r>
    <r>
      <rPr>
        <b/>
        <sz val="10"/>
        <rFont val="Arial"/>
        <family val="2"/>
      </rPr>
      <t>Vigencia 2023</t>
    </r>
    <r>
      <rPr>
        <sz val="10"/>
        <rFont val="Arial"/>
        <family val="2"/>
      </rPr>
      <t xml:space="preserve">: 100%
</t>
    </r>
  </si>
  <si>
    <r>
      <t xml:space="preserve">
</t>
    </r>
    <r>
      <rPr>
        <b/>
        <sz val="10"/>
        <rFont val="Arial"/>
        <family val="2"/>
      </rPr>
      <t>Cuatrienio</t>
    </r>
    <r>
      <rPr>
        <sz val="10"/>
        <rFont val="Arial"/>
        <family val="2"/>
      </rPr>
      <t xml:space="preserve">:
No es viable acumular los porcentajes de cada vigencia, dado que se trata de una meta de tipo de anualización constante
</t>
    </r>
    <r>
      <rPr>
        <b/>
        <sz val="10"/>
        <rFont val="Arial"/>
        <family val="2"/>
      </rPr>
      <t>Avance vigencia 2023</t>
    </r>
    <r>
      <rPr>
        <sz val="10"/>
        <rFont val="Arial"/>
        <family val="2"/>
      </rPr>
      <t xml:space="preserve">: (2/100)=2%
</t>
    </r>
  </si>
  <si>
    <r>
      <t xml:space="preserve">•  Se asignaron recursos por:
$3.585.939.534 y se ha comprometido 46.99%.
• Giros primer semestre: 
$617.153.960 (36.63%).
• Reservas constituidas 2022:
(Ejecución 2023): $865.694.333 
Giros I semestre 2023:
$439.966.933 (50.82%).
</t>
    </r>
    <r>
      <rPr>
        <b/>
        <sz val="10"/>
        <rFont val="Arial"/>
        <family val="2"/>
      </rPr>
      <t xml:space="preserve">
</t>
    </r>
    <r>
      <rPr>
        <sz val="10"/>
        <rFont val="Arial"/>
        <family val="2"/>
      </rPr>
      <t xml:space="preserve">
</t>
    </r>
  </si>
  <si>
    <t xml:space="preserve">En el cuatrienio el avance de recursos fue el siguiente: 
Programado (2020 - 2024): $116.831 *
Ejecutado: $104.116*
Avance: 89.12%
(*)Millones de pesos 
Fuente: Plan de Acción 2020-2024
</t>
  </si>
  <si>
    <r>
      <t>La ficha MGA tiene registrado 6 riesgos de los cuales uno (1) es operacional, uno (1) de calendario, uno (1) financiero, dos (2) asociados a fenómenos de tipo biológico y uno (1) de mercado, incluyendo dos (2) enfocados a la emergencia sanitaria por causa del COVID19. 
La STC remitió matriz de tratamiento de riesgo MGA, incluyendo (6) riesgos adicionales a los inicialmente registrados en la ficha (dos (2) de corrupción, dos (2) preventivos, uno (1) detectivo y uno (1) asociado de a fenómenos de tipo bilógico), registrando las medidas de mitigación implementadas por el proceso, no se indicó sobre la materialización de los mismos. 
De acuerdo con el Mapa de Riegos de Gestión del proceso, se identificó el Riesgo: “</t>
    </r>
    <r>
      <rPr>
        <i/>
        <sz val="10"/>
        <rFont val="Arial"/>
        <family val="2"/>
      </rPr>
      <t>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t>
    </r>
    <r>
      <rPr>
        <sz val="10"/>
        <rFont val="Arial"/>
        <family val="2"/>
      </rPr>
      <t>”, incluyendo como control: “</t>
    </r>
    <r>
      <rPr>
        <i/>
        <sz val="10"/>
        <rFont val="Arial"/>
        <family val="2"/>
      </rPr>
      <t>Realizar seguimiento para revisar la ejecución de las metas frente a lo programado"</t>
    </r>
    <r>
      <rPr>
        <sz val="10"/>
        <rFont val="Arial"/>
        <family val="2"/>
      </rPr>
      <t>, así como el "</t>
    </r>
    <r>
      <rPr>
        <i/>
        <sz val="10"/>
        <rFont val="Arial"/>
        <family val="2"/>
      </rPr>
      <t>monitoreo de los riesgos descritos en las fichas MGA con el fin de tomar las acciones a que haya lugar</t>
    </r>
    <r>
      <rPr>
        <sz val="10"/>
        <rFont val="Arial"/>
        <family val="2"/>
      </rPr>
      <t xml:space="preserve">”; observando que la STC aplicó los controles, toda vez que reportaron cumplimiento de la gestión.
</t>
    </r>
  </si>
  <si>
    <t xml:space="preserve">* Gestionar lo pertinente para comprometer el 53.01% restante de la asignación presupuestal.
• Gestionar los pagos de forma oportuna de acuerdo con el cumplimiento de las obligaciones contractuales, tanto de los compromisos como de las reservas,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Continuar con el tratamiento oportuno a los riesgos identificados en el proyecto, registrados en la ficha MGA, fortaleciendo los controles y estableciendo acciones de mejora oportunas, con el fin de evitar que su materialización impida el cumplimiento de la meta.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 Establecer y aplicar controles para evitar la constitución de pasivos exigibles, en razón que afecta no solo el presupuesto de la vigencia fiscal, sino que  impide que dichos recursos sean destinados en actividades que garanticen la construcción y/o adecuación de Parques y Escenarios.
</t>
  </si>
  <si>
    <r>
      <t xml:space="preserve">De acuerdo con la información suministrada por la </t>
    </r>
    <r>
      <rPr>
        <b/>
        <sz val="10"/>
        <rFont val="Arial"/>
        <family val="2"/>
      </rPr>
      <t>Subdirección Técnica de Construcciones -STC</t>
    </r>
    <r>
      <rPr>
        <sz val="10"/>
        <rFont val="Arial"/>
        <family val="2"/>
      </rPr>
      <t>, respecto a la actividad de personal y apoyo requerido para el desarrollo de la meta, de los $ 3.554.271.534 se suscribieron  19 contratos de prestación de servicios profesionales y apoyo a la gestión por $ 1.565.966.000. 
1.Pago de pasivo exigible del  CTO 2781 2021 R Y M CONTRUCCIONES E INTERVENTORIA SAS realizar la interventoría técnica administrativa contable financiera social ambiental SST y jurídica a las obras de construcción del parque vecinal desarrollo Bilbao II sector COD IDRD NO 11 607 localidad de Suba.
2.Pago pasivo exigible CTO 3666 2019 SOLIUN SAS realizar la interventoría técnica administrativa financiera social ambiental SST y jurídica a los estudios y diseños técnicos de ingeniería y arquitectura y las obras de construcción del parque candelaria localidad de Candelaria en Bogotá D.C.
Fuente: Informe de Gestión I Semestre 2023</t>
    </r>
  </si>
  <si>
    <r>
      <t xml:space="preserve">De acuerdo con la información suministrada por la </t>
    </r>
    <r>
      <rPr>
        <b/>
        <sz val="10"/>
        <rFont val="Arial"/>
        <family val="2"/>
      </rPr>
      <t>Subdirección Técnica de Construcciones -STC</t>
    </r>
    <r>
      <rPr>
        <sz val="10"/>
        <rFont val="Arial"/>
        <family val="2"/>
      </rPr>
      <t xml:space="preserve">, para el primer semestre 2023, se cumplió con el 100% de la suscripción de los 29  contratos de prestación de servicios profesionales programados y se realizó la adición y prórroga al contrato de obra parque chico, adición y prórroga al contrato de interventoría parque Rincón de los Ángeles, así mismo  se suscribe convenio 2930, aunar esfuerzos técnicos administrativos y financieros entre la caja de vivienda popular el instituto distrital de recreación y deporte IDRD y el fondo de desarrollo local de puente Aranda Fdlpa para el estudio diseño y construcción del parque Gaitán cortes COD IDRD 16 020 perteneciente a la urbanización Veraguas.
</t>
    </r>
    <r>
      <rPr>
        <b/>
        <sz val="10"/>
        <rFont val="Arial"/>
        <family val="2"/>
      </rPr>
      <t>Fuente: Informe de Gestión I Semestre 2023</t>
    </r>
  </si>
  <si>
    <r>
      <t xml:space="preserve">
</t>
    </r>
    <r>
      <rPr>
        <b/>
        <sz val="10"/>
        <rFont val="Arial"/>
        <family val="2"/>
      </rPr>
      <t>• Se asignaron recursos por:</t>
    </r>
    <r>
      <rPr>
        <sz val="10"/>
        <rFont val="Arial"/>
        <family val="2"/>
      </rPr>
      <t xml:space="preserve"> 
$259.375.739.881 y se ha comprometido 1,08%
</t>
    </r>
    <r>
      <rPr>
        <b/>
        <sz val="10"/>
        <rFont val="Arial"/>
        <family val="2"/>
      </rPr>
      <t xml:space="preserve">• Giros primer semestre: </t>
    </r>
    <r>
      <rPr>
        <sz val="10"/>
        <rFont val="Arial"/>
        <family val="2"/>
      </rPr>
      <t xml:space="preserve">
$667.553.492 (23.85%).
</t>
    </r>
    <r>
      <rPr>
        <b/>
        <sz val="10"/>
        <rFont val="Arial"/>
        <family val="2"/>
      </rPr>
      <t>• Reservas constituidas 2022:</t>
    </r>
    <r>
      <rPr>
        <sz val="10"/>
        <rFont val="Arial"/>
        <family val="2"/>
      </rPr>
      <t xml:space="preserve">
(Ejecución 2023): $51.775.130.613.
Giros I semestre 2023:
$16.978.171.518 (32.79%)
</t>
    </r>
  </si>
  <si>
    <t>De acuerdo con la información del PAA 2023 se evidenció que la STC registró 59 líneas asociadas a la meta 2, que para el Primer Semestre se programó 38 líneas de las cuales cinco (5) no tienen valor estimado, por tipo de contrato así: 
• Prestación de Servicios Profesionales: 24
• Adiciones: 3 
• Convenio Interadministrativo: 1
• Servicios de Transporte: 3 
• Interventoría: 3
• Obra Pública: 4 
• Prestación de Servicios; 1 
Con respecto a lo reportado por STC los contratos suscritos en el primer semestre de 2023 fueron 34 , por tipo de contratos, así:
• Prestación de Servicios Profesionales: 23
• Obra Pública: 1
• Servicios de Transporte: 3 
• Interventoría: 1
• Convenio Interadministrativo: 1
• Memorandos, Oficios y Resoluciones: 5
 Así las cosas, del total de líneas reportadas en el PAA 2023 para el primer semestre, excluyendo aquellas sin asignación presupuestal (5), se observó que se gestionaron, Por otro, el valor de compromisos y giros reportados por la STC vrs SEVEN corresponden.
Información de la OAP - Subdirección de Contratación</t>
  </si>
  <si>
    <t xml:space="preserve">• Se asignaron recursos por: 
$3.624.024.500 y se ha comprometido
82.68%.
• Giros primer semestre: 
$668.670.166 (22.32%). 
• Reservas constituidas 2022:
(Ejecución 2023): $2.775.262.197, 
Giros I semestre 2023:
$2.457.267.146 (88.54%). 
</t>
  </si>
  <si>
    <t xml:space="preserve">La ficha MGA tiene registrado 3 riesgos de los cuales uno (1) administrativo, uno (1) operacional, uno (1) asociado a fenómenos de tipo biológico. 
La SAF remitió matriz de tratamiento de riesgo MGA, identificado dos (2) riesgos adicionales a los inicialmente registrados en la ficha: uno (1) financiero y uno (operacional), se informó que no se materializaron los riesgos, reportando el seguimiento y acciones de mitigación en el primer semestre 2023.
De acuerdo con los Mapas de Riegos de Gestión de los procesos Gestión de Talento Humano, Gestión de Recursos Físicos, Gestión de Tecnologías de la Información y  Gestión Financiera vigencia 2023 publicados en ISOLUCIÓN, se identificaron los Riesgos: “Posibilidad de afectación en las condiciones de infraestructura física o equipos de la sede administrativa por retrasos en la ejecución de las actividades de mantenimiento de infraestructura locativa y equipos de la sede administrativa" y "Posibilidad de Afectación parcial o total de las actividades de uno o más usuarios por retrasos en la ejecución de los proyectos de TI formulados en el PETI", los cuales están relacionados con actividades propias del proyecto de inversión 7857, cuentan  controles y acciones para prevenir  su materialización.         
No se evidenció que los riesgos identificados en la Ficha MGA del proyecto 7857, se encuentren incluidos en las matrices de riesgos de los procesos a cargo de SAF, por lo que recomienda evaluar la viabilidad de incorporarlos y realizar su tratamiento.  
</t>
  </si>
  <si>
    <r>
      <rPr>
        <b/>
        <sz val="10"/>
        <rFont val="Arial"/>
        <family val="2"/>
      </rPr>
      <t>Cuatrienio</t>
    </r>
    <r>
      <rPr>
        <sz val="10"/>
        <rFont val="Arial"/>
        <family val="2"/>
      </rPr>
      <t xml:space="preserve">: No es viable acumular los porcentajes de cada vigencia, dado que se trata de una meta de tipo de anualización creciente.
Avance vigencia 2023: (86/88)=97.73%
</t>
    </r>
  </si>
  <si>
    <t xml:space="preserve">
• Se asignaron recursos por: 
$11.948.252.500 y se ha comprometido 91.43%.
• Giros primer semestre: 
$2.826.522.295 (25.87%).
• Reservas constituidas 2022:
 (Ejecución 2023): $1.245.682.822, 
Giros I semestre 2023:
 $1.166.167.436 (93.62%).
</t>
  </si>
  <si>
    <t xml:space="preserve">
De acuerdo con la información del PAA 2023 se evidenció que la SAF registró 928 líneas asociadas a la meta 1, que corresponden a 232 procesos, toda vez que cada registro se repite 4 veces; que para el Primer Semestre se programó 756 líneas que corresponden a 189 procesos, observando que veinticuatro (24) líneas no registran un valor estimado, lo que corresponde a 6 procesos por tipo de contrato así: 
• Prestación de Servicios Profesionales y de apoyo a la Gestión: 732 corresponden a 183. 
• Prestación de Servicios: 16 corresponde a 4 
• Interadministrativo: 4 que corresponde a 1 
• Suministro 4 que corresponde a 1.
Así mismo, se observó que un contrato que a 30 de junio de 2023 no registraba un valor estimado fue eliminado del PAA en agosto 9 de 2023. 
Con respecto a lo reportado por SAF los contratos suscritos en el primer semestre de 2023 fueron 186, por tipo de contratos, así:
• Prestación de Servicios:6 
• Prestación de Servicios Profesionales y de Apoyo a la Gestión: 180.
Se observó que tres (3) procesos registrados en el PAA 2023, no se gestionaron de acuerdo con lo programado en el I Semestre. Ahora bien, el valor de los compromisos y giros reportados por SAF, corresponden con lo registrado en SEVEN. 
</t>
  </si>
  <si>
    <r>
      <t xml:space="preserve"> La ficha MGA tiene registrado 3 riesgos de los cuales uno (1) administrativo, uno (1) operacional, uno (1) asociado a fenómenos de tipo biológico. 
La SAF remitió matriz de tratamiento de riesgo MGA, identificado dos (2) riesgos adicionales a los inicialmente registrados en la ficha: uno (1) financiero y uno (operacional), se informó que no se materializaron los riesgos, reportando el seguimiento y acciones de mitigación en el primer semestre 2023.
De acuerdo con los Mapas de Riegos de Gestión de los procesos Gestión de Talento Humano, Gestión de Recursos Físicos, Gestión de Tecnologías de la Información y  Gestión Financiera vigencia 2023 publicados en ISOLUCIÓN, se identificaron los Riesgos: “P</t>
    </r>
    <r>
      <rPr>
        <i/>
        <sz val="10"/>
        <rFont val="Arial"/>
        <family val="2"/>
      </rPr>
      <t>osibilidad de afectación en las condiciones de infraestructura física o equipos de la sede administrativa por retrasos en la ejecución de las actividades de mantenimiento de infraestructura locativa y equipos de la sede administrativa</t>
    </r>
    <r>
      <rPr>
        <sz val="10"/>
        <rFont val="Arial"/>
        <family val="2"/>
      </rPr>
      <t>" y "</t>
    </r>
    <r>
      <rPr>
        <i/>
        <sz val="10"/>
        <rFont val="Arial"/>
        <family val="2"/>
      </rPr>
      <t>Posibilidad de Afectación parcial o total de las actividades de uno o más usuarios por retrasos en la ejecución de los proyectos de TI formulados en el PETI</t>
    </r>
    <r>
      <rPr>
        <sz val="10"/>
        <rFont val="Arial"/>
        <family val="2"/>
      </rPr>
      <t xml:space="preserve">", los cuales están relacionados con actividades propias del proyecto de inversión 7857, cuentan  controles y acciones para prevenir  su materialización.         
No se evidenció que los riesgos identificados en la Ficha MGA del proyecto 7857, se encuentren incluidos en las matrices de riesgos de los procesos a cargo de SAF, por lo que recomienda evaluar la viabilidad de incorporarlos y realizar su tratamiento.  </t>
    </r>
  </si>
  <si>
    <t xml:space="preserve">
• Se observó consistencia, entre los reportes: Informe registros a 30 de junio de 2023, seguimiento a las metas de los proyectos de inversión, seguimiento mensual de metas y SEGPLAN, en cuanto al cumplimiento de la meta física y presupuestal. 
• Se observó adecuada ejecución presupuestal frente a los compromisos, giros y pago de reservas.
</t>
  </si>
  <si>
    <r>
      <rPr>
        <b/>
        <sz val="10"/>
        <rFont val="Arial"/>
        <family val="2"/>
      </rPr>
      <t>Cuatrienio</t>
    </r>
    <r>
      <rPr>
        <sz val="10"/>
        <rFont val="Arial"/>
        <family val="2"/>
      </rPr>
      <t xml:space="preserve">: Desarrollar el 100% de las acciones requeridas para la actualización de la infraestructura tecnológica y mejoramiento de los sistemas de información.
</t>
    </r>
    <r>
      <rPr>
        <b/>
        <sz val="10"/>
        <rFont val="Arial"/>
        <family val="2"/>
      </rPr>
      <t>Vigencia 2023</t>
    </r>
    <r>
      <rPr>
        <sz val="10"/>
        <rFont val="Arial"/>
        <family val="2"/>
      </rPr>
      <t>: 100%</t>
    </r>
  </si>
  <si>
    <r>
      <rPr>
        <b/>
        <sz val="10"/>
        <rFont val="Arial"/>
        <family val="2"/>
      </rPr>
      <t>Cuatrienio</t>
    </r>
    <r>
      <rPr>
        <sz val="10"/>
        <rFont val="Arial"/>
        <family val="2"/>
      </rPr>
      <t>: No es viable acumular los porcentajes de cada vigencia, dado que se trata de una meta de tipo de anualización constante
Avance vigencia 2023: 
(50/100)=50%</t>
    </r>
  </si>
  <si>
    <r>
      <t>La ficha MGA tiene registrado 3 riesgos de los cuales uno (1) administrativo, uno (1) operacional, uno (1) asociado a fenómenos de tipo biológico. 
La SAF remitió matriz de tratamiento de riesgo MGA, identificado dos (2) riesgos adicionales a los inicialmente registrados en la ficha: uno (1) financiero y uno (operacional), se informó que no se materializaron los riesgos, reportando el seguimiento y acciones de mitigación en el primer semestre 2023.
De acuerdo con los Mapas de Riegos de Gestión de los procesos Gestión de Talento Humano, Gestión de Recursos Físicos, Gestión de Tecnologías de la Información y  Gestión Financiera vigencia 2023 publicados en ISOLUCIÓN, se identificaron los Riesgos: “</t>
    </r>
    <r>
      <rPr>
        <i/>
        <sz val="10"/>
        <rFont val="Arial"/>
        <family val="2"/>
      </rPr>
      <t>Posibilidad de afectación en las condiciones de infraestructura física o equipos de la sede administrativa por retrasos en la ejecución de las actividades de mantenimiento de infraestructura locativa y equipos de la sede administrativa"</t>
    </r>
    <r>
      <rPr>
        <sz val="10"/>
        <rFont val="Arial"/>
        <family val="2"/>
      </rPr>
      <t xml:space="preserve"> y "P</t>
    </r>
    <r>
      <rPr>
        <i/>
        <sz val="10"/>
        <rFont val="Arial"/>
        <family val="2"/>
      </rPr>
      <t>osibilidad de Afectación parcial o total de las actividades de uno o más usuarios por retrasos en la ejecución de los proyectos de TI formulados en el PETI",</t>
    </r>
    <r>
      <rPr>
        <sz val="10"/>
        <rFont val="Arial"/>
        <family val="2"/>
      </rPr>
      <t xml:space="preserve"> los cuales están relacionados con actividades propias del proyecto de inversión 7857, cuentan  controles y acciones para prevenir  su materialización.         
No se evidenció que los riesgos identificados en la Ficha MGA del proyecto 7857, se encuentren incluidos en las matrices de riesgos de los procesos a cargo de SAF, por lo que recomienda evaluar la viabilidad de incorporarlos y realizar su tratamiento.  
</t>
    </r>
  </si>
  <si>
    <r>
      <rPr>
        <b/>
        <sz val="10"/>
        <rFont val="Arial"/>
        <family val="2"/>
      </rPr>
      <t>Cuatrienio</t>
    </r>
    <r>
      <rPr>
        <sz val="10"/>
        <rFont val="Arial"/>
        <family val="2"/>
      </rPr>
      <t xml:space="preserve">: Pagar 100% de compromisos de vigencias anteriores fenecidas.
</t>
    </r>
    <r>
      <rPr>
        <b/>
        <sz val="10"/>
        <rFont val="Arial"/>
        <family val="2"/>
      </rPr>
      <t>Vigencia 2023</t>
    </r>
    <r>
      <rPr>
        <sz val="10"/>
        <rFont val="Arial"/>
        <family val="2"/>
      </rPr>
      <t xml:space="preserve">:  Meta suspendida </t>
    </r>
  </si>
  <si>
    <r>
      <t xml:space="preserve">Cuatrienio: No es viable acumular los porcentajes de cada vigencia, dado que se trata de una meta de tipo de anualización constante
</t>
    </r>
    <r>
      <rPr>
        <b/>
        <sz val="10"/>
        <rFont val="Arial"/>
        <family val="2"/>
      </rPr>
      <t xml:space="preserve">
Avance vigencia 2023</t>
    </r>
    <r>
      <rPr>
        <sz val="10"/>
        <rFont val="Arial"/>
        <family val="2"/>
      </rPr>
      <t>: Meta suspendida</t>
    </r>
  </si>
  <si>
    <r>
      <rPr>
        <b/>
        <sz val="10"/>
        <rFont val="Arial"/>
        <family val="2"/>
      </rPr>
      <t>Cuatrienio</t>
    </r>
    <r>
      <rPr>
        <sz val="10"/>
        <rFont val="Arial"/>
        <family val="2"/>
      </rPr>
      <t>: Realizar el 100% de las actividades programadas para la gestión de la sede administrativa del IDRD.
Vigencia 2023: 100%</t>
    </r>
  </si>
  <si>
    <r>
      <t xml:space="preserve">Cuatrienio: No es viable acumular los porcentajes de cada vigencia, dado que se trata de una meta de tipo de anualización constante
</t>
    </r>
    <r>
      <rPr>
        <b/>
        <sz val="10"/>
        <rFont val="Arial"/>
        <family val="2"/>
      </rPr>
      <t xml:space="preserve">
</t>
    </r>
    <r>
      <rPr>
        <sz val="10"/>
        <rFont val="Arial"/>
        <family val="2"/>
      </rPr>
      <t>Avance vigencia 2023: 
(50/100)=50%</t>
    </r>
  </si>
  <si>
    <t xml:space="preserve">
• Se asignaron recursos por: 
$4.000.000.000 y se ha comprometido
97.61%.
• Giros primer semestre: 0. 
• Reservas constituidas 2022:
(Ejecución 2023): 0
</t>
  </si>
  <si>
    <r>
      <t xml:space="preserve">Según la información aportada por la </t>
    </r>
    <r>
      <rPr>
        <b/>
        <sz val="10"/>
        <rFont val="Arial"/>
        <family val="2"/>
      </rPr>
      <t>SAF</t>
    </r>
    <r>
      <rPr>
        <sz val="10"/>
        <rFont val="Arial"/>
        <family val="2"/>
      </rPr>
      <t xml:space="preserve">, se adelantaron las siguientes actividades, entre otras:
</t>
    </r>
    <r>
      <rPr>
        <b/>
        <sz val="10"/>
        <rFont val="Arial"/>
        <family val="2"/>
      </rPr>
      <t>Actividad 1. Procesos y actividades para el robustecimiento de la infraestructura tecnológica requeridos para la gestión del Instituto</t>
    </r>
    <r>
      <rPr>
        <sz val="10"/>
        <rFont val="Arial"/>
        <family val="2"/>
      </rPr>
      <t>.
Durante el primer semestre de la vigencia, el Instituto se enfocó en robustecer la seguridad de la infraestructura tecnológica, para tener una mayor confiabilidad de la información de la Entidad, por lo que efectuó actualización del sistema de virtualización para prevenir vulnerabilidades de seguridad, realizó escaneos de vulnerabilidades de seguridad, actualizó parches de seguridad en los servidores del IDRD y los antivirus.
Se gestionó el licenciamiento de la plataforma operativa del Office con la adquisición de las licencias de Microsoft Office 365 y se continúa en el trabajo para la instalación, configuración y puesta en funcionamiento de una solución de convergencia para la renovación del centro de datos de la entidad.
Se suscribió el contrato No. 2873-2023 con recursos del proyecto, para “</t>
    </r>
    <r>
      <rPr>
        <i/>
        <sz val="10"/>
        <rFont val="Arial"/>
        <family val="2"/>
      </rPr>
      <t>Adquirir buzones de correo electrónico herramientas de colaboración y horas profesionales de servicio sobre la plataforma definida para el Instituto Distrital de Recreación y Deporte IDRD con Google Workspace</t>
    </r>
    <r>
      <rPr>
        <sz val="10"/>
        <rFont val="Arial"/>
        <family val="2"/>
      </rPr>
      <t xml:space="preserve">"; no obstante, en auditoria interna realizada por la OCI a las </t>
    </r>
    <r>
      <rPr>
        <b/>
        <sz val="10"/>
        <rFont val="Arial"/>
        <family val="2"/>
      </rPr>
      <t xml:space="preserve">Tic del IDRD, Formulación y Cumplimiento PETI, Política de Seguridad Institucional, Controles Implementados y Funcionamiento de la Infraestructura Tecnológica </t>
    </r>
    <r>
      <rPr>
        <sz val="10"/>
        <rFont val="Arial"/>
        <family val="2"/>
      </rPr>
      <t>se evidenció que el Manual de Políticas de Seguridad Digital y de la Información la versión actual aprobada y formalizada por la entidad, se encuentra en el sistema de gestión ISOLUCIÓN con el nombre “</t>
    </r>
    <r>
      <rPr>
        <i/>
        <sz val="10"/>
        <rFont val="Arial"/>
        <family val="2"/>
      </rPr>
      <t>Manual de Políticas de Seguridad Digital y de la Información. V3</t>
    </r>
    <r>
      <rPr>
        <sz val="10"/>
        <rFont val="Arial"/>
        <family val="2"/>
      </rPr>
      <t xml:space="preserve">.” del 31 de diciembre de 2019, lo que permite identificar que en los últimos cuatro años no se ha generado una actualización sobre el documento, de acuerdo con los lineamientos en materia de implementación y adopción de buenas prácticas, impartidos por MINTIC en el Documento maestro del Modelo de Seguridad y Privacidad de la Información - MSPI, de octubre de 2021; sin embargo su actualización se encuentra en construcción.
</t>
    </r>
    <r>
      <rPr>
        <b/>
        <sz val="10"/>
        <rFont val="Arial"/>
        <family val="2"/>
      </rPr>
      <t>Actividad 2. Efectuar la actualización, mantenimiento, migración e integración de los sistemas de información de acuerdo con los requerimientos.</t>
    </r>
    <r>
      <rPr>
        <sz val="10"/>
        <rFont val="Arial"/>
        <family val="2"/>
      </rPr>
      <t xml:space="preserve">
• planeación del cambio y actualización del gestor documental Orfeo.
• salida en producción del Portal Contratista.
• gestión de formularios y otros documentos para el apoyo a los procesos misionales de la entidad.
• desarrollo y pruebas para implementación del submódulo de Plan de Mejoramiento de entes de control externo en PANDORA, en conjunto con la Oficina de Control Interno.
• desarrollo y pruebas para implementación del submódulo de presupuesto, enlazado a los de planeación y contratos en PANDORA.
• seguimiento a la interacción y funcionamiento del Portal Ciudadano, para optimizar el portal y los servicios que se ofrecen desde ahí a la ciudadanía.
</t>
    </r>
    <r>
      <rPr>
        <b/>
        <sz val="10"/>
        <rFont val="Arial"/>
        <family val="2"/>
      </rPr>
      <t>Fuente Informe de Gestión I Semestre 2023</t>
    </r>
  </si>
  <si>
    <r>
      <t xml:space="preserve">De acuerdo con la información suministrada por la SAF, cumplió la meta física con las siguientes actividades, entre otras: 
A partir de la entrega y recibo del predio Plaza de los Artesanos, el 27 de enero de 2023, junto con las áreas de Sistemas, Servicios Generales y Almacén se han realizado visitas y recorridos con el fin de identificar y consolidar los requerimientos y necesidades para los procesos contractuales que se realizarán para la adecuación física y tecnológica del predio.
En el segundo trimestre, se elaboraron los documentos (ficha técnica, estudio costos y estudio previo) para el proceso contractual de la solución tecnológica integral que se realizará para el predio Plaza Artesanos, a partir de los recorridos, visitas, análisis y diagnóstico realizado a las necesidades del inmueble. De esta manera, se suscribió Convenio Interadministrativo No. 2964-2023 suscrito con UNE EPM TELECOMUNICACIONES S.A por $3.904 millones.
</t>
    </r>
    <r>
      <rPr>
        <b/>
        <sz val="10"/>
        <rFont val="Arial"/>
        <family val="2"/>
      </rPr>
      <t xml:space="preserve">
Fuente Informe de Gestión I Semestre 2023</t>
    </r>
  </si>
  <si>
    <t>-</t>
  </si>
  <si>
    <r>
      <rPr>
        <b/>
        <sz val="10"/>
        <rFont val="Arial"/>
        <family val="2"/>
      </rPr>
      <t>Cuatrienio</t>
    </r>
    <r>
      <rPr>
        <sz val="10"/>
        <rFont val="Arial"/>
        <family val="2"/>
      </rPr>
      <t xml:space="preserve">: Beneficiar 30000 niños, niñas y adolescentes con procesos de iniciación y formación deportiva en el Distrito Capital.
</t>
    </r>
    <r>
      <rPr>
        <b/>
        <sz val="10"/>
        <rFont val="Arial"/>
        <family val="2"/>
      </rPr>
      <t>Meta 2023</t>
    </r>
    <r>
      <rPr>
        <sz val="10"/>
        <rFont val="Arial"/>
        <family val="2"/>
      </rPr>
      <t>: 6.776</t>
    </r>
  </si>
  <si>
    <r>
      <rPr>
        <b/>
        <sz val="10"/>
        <rFont val="Arial"/>
        <family val="2"/>
      </rPr>
      <t xml:space="preserve">Avance Cuatrienio:
</t>
    </r>
    <r>
      <rPr>
        <sz val="10"/>
        <rFont val="Arial"/>
        <family val="2"/>
      </rPr>
      <t xml:space="preserve">24.708 </t>
    </r>
    <r>
      <rPr>
        <b/>
        <sz val="10"/>
        <rFont val="Arial"/>
        <family val="2"/>
      </rPr>
      <t>(82.36 %)</t>
    </r>
    <r>
      <rPr>
        <sz val="10"/>
        <rFont val="Arial"/>
        <family val="2"/>
      </rPr>
      <t xml:space="preserve">
</t>
    </r>
    <r>
      <rPr>
        <b/>
        <sz val="10"/>
        <rFont val="Arial"/>
        <family val="2"/>
      </rPr>
      <t>Avance vigencia 2023:</t>
    </r>
    <r>
      <rPr>
        <sz val="10"/>
        <rFont val="Arial"/>
        <family val="2"/>
      </rPr>
      <t xml:space="preserve">
3.469 </t>
    </r>
    <r>
      <rPr>
        <b/>
        <sz val="10"/>
        <rFont val="Arial"/>
        <family val="2"/>
      </rPr>
      <t xml:space="preserve">(51.20 %) </t>
    </r>
  </si>
  <si>
    <r>
      <rPr>
        <b/>
        <sz val="10"/>
        <rFont val="Arial"/>
        <family val="2"/>
      </rPr>
      <t>Cuatrienio:</t>
    </r>
    <r>
      <rPr>
        <sz val="10"/>
        <rFont val="Arial"/>
        <family val="2"/>
      </rPr>
      <t xml:space="preserve"> Identificar 445 Niños, Niñas Y Adolescentes Como Posibles Talentos Deportivos Que
Alimenten La Base Deportiva De La Ciudad Durante El Cuatrienio
</t>
    </r>
    <r>
      <rPr>
        <b/>
        <sz val="10"/>
        <rFont val="Arial"/>
        <family val="2"/>
      </rPr>
      <t>Meta 2023</t>
    </r>
    <r>
      <rPr>
        <sz val="10"/>
        <rFont val="Arial"/>
        <family val="2"/>
      </rPr>
      <t>: 58</t>
    </r>
  </si>
  <si>
    <r>
      <rPr>
        <b/>
        <sz val="10"/>
        <color theme="1"/>
        <rFont val="Arial"/>
        <family val="2"/>
      </rPr>
      <t>Cuatrienio</t>
    </r>
    <r>
      <rPr>
        <sz val="10"/>
        <color theme="1"/>
        <rFont val="Arial"/>
        <family val="2"/>
      </rPr>
      <t xml:space="preserve">: Preparar 2000 Niños, Niñas, Adolescentes Y Jovenes En Procesos Deportivos En Las
Etapas De Talento Y Reserva Y De Rendimiento Deportivo.
</t>
    </r>
    <r>
      <rPr>
        <b/>
        <sz val="10"/>
        <color theme="1"/>
        <rFont val="Arial"/>
        <family val="2"/>
      </rPr>
      <t>Meta 2023</t>
    </r>
    <r>
      <rPr>
        <sz val="10"/>
        <color theme="1"/>
        <rFont val="Arial"/>
        <family val="2"/>
      </rPr>
      <t>: 2.000</t>
    </r>
  </si>
  <si>
    <r>
      <rPr>
        <b/>
        <sz val="10"/>
        <rFont val="Arial"/>
        <family val="2"/>
      </rPr>
      <t>Avance Cuatrienio</t>
    </r>
    <r>
      <rPr>
        <sz val="10"/>
        <rFont val="Arial"/>
        <family val="2"/>
      </rPr>
      <t xml:space="preserve">
337 </t>
    </r>
    <r>
      <rPr>
        <b/>
        <sz val="10"/>
        <rFont val="Arial"/>
        <family val="2"/>
      </rPr>
      <t>(75.73 %)</t>
    </r>
    <r>
      <rPr>
        <sz val="10"/>
        <rFont val="Arial"/>
        <family val="2"/>
      </rPr>
      <t xml:space="preserve">
</t>
    </r>
    <r>
      <rPr>
        <b/>
        <sz val="10"/>
        <rFont val="Arial"/>
        <family val="2"/>
      </rPr>
      <t>Avance vigencia 2023:</t>
    </r>
    <r>
      <rPr>
        <sz val="10"/>
        <rFont val="Arial"/>
        <family val="2"/>
      </rPr>
      <t xml:space="preserve">
0 </t>
    </r>
    <r>
      <rPr>
        <b/>
        <sz val="10"/>
        <rFont val="Arial"/>
        <family val="2"/>
      </rPr>
      <t>(0 %)</t>
    </r>
  </si>
  <si>
    <r>
      <rPr>
        <b/>
        <sz val="10"/>
        <color theme="1"/>
        <rFont val="Arial"/>
        <family val="2"/>
      </rPr>
      <t xml:space="preserve">Avance Cuatrienio: </t>
    </r>
    <r>
      <rPr>
        <sz val="10"/>
        <color theme="1"/>
        <rFont val="Arial"/>
        <family val="2"/>
      </rPr>
      <t xml:space="preserve">No es viable acumular los porcentajes de cada vigencia, dado que se trata de una meta de tipo de anualización constante.
</t>
    </r>
    <r>
      <rPr>
        <b/>
        <sz val="10"/>
        <color theme="1"/>
        <rFont val="Arial"/>
        <family val="2"/>
      </rPr>
      <t xml:space="preserve">Avance vigencia 2023: 
</t>
    </r>
    <r>
      <rPr>
        <sz val="10"/>
        <color theme="1"/>
        <rFont val="Arial"/>
        <family val="2"/>
      </rPr>
      <t xml:space="preserve">2.306 </t>
    </r>
    <r>
      <rPr>
        <b/>
        <sz val="10"/>
        <color theme="1"/>
        <rFont val="Arial"/>
        <family val="2"/>
      </rPr>
      <t>(115.30 %)</t>
    </r>
  </si>
  <si>
    <r>
      <rPr>
        <b/>
        <sz val="10"/>
        <color theme="1"/>
        <rFont val="Arial"/>
        <family val="2"/>
      </rPr>
      <t>Cuatrienio:</t>
    </r>
    <r>
      <rPr>
        <sz val="10"/>
        <color theme="1"/>
        <rFont val="Arial"/>
        <family val="2"/>
      </rPr>
      <t xml:space="preserve"> Incrementar 5 % La Participación De Las Mujeres En Las Dinámicas Deportivas Del
IDRD.
</t>
    </r>
    <r>
      <rPr>
        <b/>
        <sz val="10"/>
        <color theme="1"/>
        <rFont val="Arial"/>
        <family val="2"/>
      </rPr>
      <t>Meta 2023</t>
    </r>
    <r>
      <rPr>
        <sz val="10"/>
        <color theme="1"/>
        <rFont val="Arial"/>
        <family val="2"/>
      </rPr>
      <t>: 1.50</t>
    </r>
  </si>
  <si>
    <r>
      <rPr>
        <b/>
        <sz val="10"/>
        <color theme="1"/>
        <rFont val="Arial"/>
        <family val="2"/>
      </rPr>
      <t xml:space="preserve">
Avance Cuatrienio:
</t>
    </r>
    <r>
      <rPr>
        <sz val="10"/>
        <color theme="1"/>
        <rFont val="Arial"/>
        <family val="2"/>
      </rPr>
      <t xml:space="preserve">2.50% </t>
    </r>
    <r>
      <rPr>
        <b/>
        <sz val="10"/>
        <color theme="1"/>
        <rFont val="Arial"/>
        <family val="2"/>
      </rPr>
      <t>(50 %)</t>
    </r>
    <r>
      <rPr>
        <sz val="10"/>
        <color theme="1"/>
        <rFont val="Arial"/>
        <family val="2"/>
      </rPr>
      <t xml:space="preserve">
</t>
    </r>
    <r>
      <rPr>
        <b/>
        <sz val="10"/>
        <color theme="1"/>
        <rFont val="Arial"/>
        <family val="2"/>
      </rPr>
      <t>Avance vigencia 2023</t>
    </r>
    <r>
      <rPr>
        <sz val="10"/>
        <color theme="1"/>
        <rFont val="Arial"/>
        <family val="2"/>
      </rPr>
      <t xml:space="preserve">: 
0% </t>
    </r>
    <r>
      <rPr>
        <b/>
        <sz val="10"/>
        <color theme="1"/>
        <rFont val="Arial"/>
        <family val="2"/>
      </rPr>
      <t>(0 %)</t>
    </r>
  </si>
  <si>
    <r>
      <rPr>
        <b/>
        <sz val="10"/>
        <color theme="1"/>
        <rFont val="Arial"/>
        <family val="2"/>
      </rPr>
      <t>Cuatrienio</t>
    </r>
    <r>
      <rPr>
        <sz val="10"/>
        <color theme="1"/>
        <rFont val="Arial"/>
        <family val="2"/>
      </rPr>
      <t xml:space="preserve">: Realizar 12 Eventos Deportivos Distritales, Nacionales E Internacionales Con Sede En
Bogotá
.
</t>
    </r>
    <r>
      <rPr>
        <b/>
        <sz val="10"/>
        <color theme="1"/>
        <rFont val="Arial"/>
        <family val="2"/>
      </rPr>
      <t>Meta 2023</t>
    </r>
    <r>
      <rPr>
        <sz val="10"/>
        <color theme="1"/>
        <rFont val="Arial"/>
        <family val="2"/>
      </rPr>
      <t>: 2</t>
    </r>
  </si>
  <si>
    <r>
      <t xml:space="preserve">
</t>
    </r>
    <r>
      <rPr>
        <b/>
        <sz val="10"/>
        <color theme="1"/>
        <rFont val="Arial"/>
        <family val="2"/>
      </rPr>
      <t>Avance Cuatrienio:</t>
    </r>
    <r>
      <rPr>
        <sz val="10"/>
        <color theme="1"/>
        <rFont val="Arial"/>
        <family val="2"/>
      </rPr>
      <t xml:space="preserve"> 
9 </t>
    </r>
    <r>
      <rPr>
        <b/>
        <sz val="10"/>
        <color theme="1"/>
        <rFont val="Arial"/>
        <family val="2"/>
      </rPr>
      <t>(75 %)</t>
    </r>
    <r>
      <rPr>
        <sz val="10"/>
        <color theme="1"/>
        <rFont val="Arial"/>
        <family val="2"/>
      </rPr>
      <t xml:space="preserve">
</t>
    </r>
    <r>
      <rPr>
        <b/>
        <sz val="10"/>
        <color theme="1"/>
        <rFont val="Arial"/>
        <family val="2"/>
      </rPr>
      <t>Avance vigencia 2023:</t>
    </r>
    <r>
      <rPr>
        <sz val="10"/>
        <color theme="1"/>
        <rFont val="Arial"/>
        <family val="2"/>
      </rPr>
      <t xml:space="preserve">
1 </t>
    </r>
    <r>
      <rPr>
        <b/>
        <sz val="10"/>
        <color theme="1"/>
        <rFont val="Arial"/>
        <family val="2"/>
      </rPr>
      <t>(50 %)</t>
    </r>
    <r>
      <rPr>
        <sz val="10"/>
        <color theme="1"/>
        <rFont val="Arial"/>
        <family val="2"/>
      </rPr>
      <t xml:space="preserve">
</t>
    </r>
  </si>
  <si>
    <r>
      <rPr>
        <b/>
        <sz val="10"/>
        <color theme="1"/>
        <rFont val="Arial"/>
        <family val="2"/>
      </rPr>
      <t>Cuatrienio</t>
    </r>
    <r>
      <rPr>
        <sz val="10"/>
        <color theme="1"/>
        <rFont val="Arial"/>
        <family val="2"/>
      </rPr>
      <t xml:space="preserve">: Diseñar 13 Documentos Técnicos De Genero Y Gobernanza Para El Desarrollo
Deportivo Del Distrito Capital.
</t>
    </r>
    <r>
      <rPr>
        <b/>
        <sz val="10"/>
        <color theme="1"/>
        <rFont val="Arial"/>
        <family val="2"/>
      </rPr>
      <t>Meta 2023</t>
    </r>
    <r>
      <rPr>
        <sz val="10"/>
        <color theme="1"/>
        <rFont val="Arial"/>
        <family val="2"/>
      </rPr>
      <t>: 1</t>
    </r>
  </si>
  <si>
    <r>
      <t xml:space="preserve">
</t>
    </r>
    <r>
      <rPr>
        <b/>
        <sz val="10"/>
        <color theme="1"/>
        <rFont val="Arial"/>
        <family val="2"/>
      </rPr>
      <t xml:space="preserve">Avance Cuatrienio: 
</t>
    </r>
    <r>
      <rPr>
        <sz val="10"/>
        <color theme="1"/>
        <rFont val="Arial"/>
        <family val="2"/>
      </rPr>
      <t xml:space="preserve">12 </t>
    </r>
    <r>
      <rPr>
        <b/>
        <sz val="10"/>
        <color theme="1"/>
        <rFont val="Arial"/>
        <family val="2"/>
      </rPr>
      <t>(92.31 %)</t>
    </r>
    <r>
      <rPr>
        <sz val="10"/>
        <color theme="1"/>
        <rFont val="Arial"/>
        <family val="2"/>
      </rPr>
      <t xml:space="preserve">
</t>
    </r>
    <r>
      <rPr>
        <b/>
        <sz val="10"/>
        <color theme="1"/>
        <rFont val="Arial"/>
        <family val="2"/>
      </rPr>
      <t xml:space="preserve">Avance vigencia 2023: 
</t>
    </r>
    <r>
      <rPr>
        <sz val="10"/>
        <color theme="1"/>
        <rFont val="Arial"/>
        <family val="2"/>
      </rPr>
      <t xml:space="preserve">1 </t>
    </r>
    <r>
      <rPr>
        <b/>
        <sz val="10"/>
        <color theme="1"/>
        <rFont val="Arial"/>
        <family val="2"/>
      </rPr>
      <t>(100 %)</t>
    </r>
  </si>
  <si>
    <t>Estado: Suspendida</t>
  </si>
  <si>
    <r>
      <t xml:space="preserve">7 
</t>
    </r>
    <r>
      <rPr>
        <b/>
        <sz val="11"/>
        <color rgb="FFC00000"/>
        <rFont val="Calibri"/>
        <family val="2"/>
      </rPr>
      <t>(Estado: Suspendida)</t>
    </r>
  </si>
  <si>
    <r>
      <rPr>
        <b/>
        <sz val="10"/>
        <color theme="1"/>
        <rFont val="Arial"/>
        <family val="2"/>
      </rPr>
      <t>Cuatrienio</t>
    </r>
    <r>
      <rPr>
        <sz val="10"/>
        <color theme="1"/>
        <rFont val="Arial"/>
        <family val="2"/>
      </rPr>
      <t xml:space="preserve">: Pagar 100 % De Compromisos De Vigencias Anteriores Fenecidas
.
</t>
    </r>
    <r>
      <rPr>
        <b/>
        <sz val="10"/>
        <color theme="1"/>
        <rFont val="Arial"/>
        <family val="2"/>
      </rPr>
      <t>Meta 2023</t>
    </r>
    <r>
      <rPr>
        <sz val="10"/>
        <color theme="1"/>
        <rFont val="Arial"/>
        <family val="2"/>
      </rPr>
      <t>: -</t>
    </r>
  </si>
  <si>
    <r>
      <rPr>
        <b/>
        <sz val="10"/>
        <rFont val="Arial"/>
        <family val="2"/>
      </rPr>
      <t xml:space="preserve">• Se asignaron recursos por: </t>
    </r>
    <r>
      <rPr>
        <sz val="10"/>
        <rFont val="Arial"/>
        <family val="2"/>
      </rPr>
      <t xml:space="preserve">$7.449.236.364, y se comprometio: $6.621.661.884 </t>
    </r>
    <r>
      <rPr>
        <b/>
        <sz val="10"/>
        <rFont val="Arial"/>
        <family val="2"/>
      </rPr>
      <t>(88.89 %)</t>
    </r>
    <r>
      <rPr>
        <sz val="10"/>
        <rFont val="Arial"/>
        <family val="2"/>
      </rPr>
      <t xml:space="preserve">.
</t>
    </r>
    <r>
      <rPr>
        <b/>
        <sz val="10"/>
        <rFont val="Arial"/>
        <family val="2"/>
      </rPr>
      <t>• Giros en la vigencia por:</t>
    </r>
    <r>
      <rPr>
        <sz val="10"/>
        <rFont val="Arial"/>
        <family val="2"/>
      </rPr>
      <t xml:space="preserve">  $1.519.135.189 </t>
    </r>
    <r>
      <rPr>
        <b/>
        <sz val="10"/>
        <rFont val="Arial"/>
        <family val="2"/>
      </rPr>
      <t>(22.94 %)</t>
    </r>
    <r>
      <rPr>
        <sz val="10"/>
        <rFont val="Arial"/>
        <family val="2"/>
      </rPr>
      <t xml:space="preserve">
</t>
    </r>
    <r>
      <rPr>
        <b/>
        <sz val="10"/>
        <rFont val="Arial"/>
        <family val="2"/>
      </rPr>
      <t xml:space="preserve">• Reservas constituidas 2022 (Ejecución 2023) en la meta 1: 
</t>
    </r>
    <r>
      <rPr>
        <sz val="10"/>
        <rFont val="Arial"/>
        <family val="2"/>
      </rPr>
      <t>$ 2.829.870.558</t>
    </r>
    <r>
      <rPr>
        <b/>
        <sz val="10"/>
        <rFont val="Arial"/>
        <family val="2"/>
      </rPr>
      <t>, Giros a I semestre de 2023:</t>
    </r>
    <r>
      <rPr>
        <sz val="10"/>
        <rFont val="Arial"/>
        <family val="2"/>
      </rPr>
      <t xml:space="preserve"> $1.196.233.000 (42.27%) </t>
    </r>
  </si>
  <si>
    <r>
      <rPr>
        <b/>
        <sz val="10"/>
        <rFont val="Arial"/>
        <family val="2"/>
      </rPr>
      <t xml:space="preserve">• Se asignaron recursos por: </t>
    </r>
    <r>
      <rPr>
        <sz val="10"/>
        <rFont val="Arial"/>
        <family val="2"/>
      </rPr>
      <t xml:space="preserve">$1.900.593.073, y se comprometio: $1.766.495.608 </t>
    </r>
    <r>
      <rPr>
        <b/>
        <sz val="10"/>
        <rFont val="Arial"/>
        <family val="2"/>
      </rPr>
      <t>(92.94 %)</t>
    </r>
    <r>
      <rPr>
        <sz val="10"/>
        <rFont val="Arial"/>
        <family val="2"/>
      </rPr>
      <t xml:space="preserve">.
</t>
    </r>
    <r>
      <rPr>
        <b/>
        <sz val="10"/>
        <rFont val="Arial"/>
        <family val="2"/>
      </rPr>
      <t>• Giros en la vigencia por:</t>
    </r>
    <r>
      <rPr>
        <sz val="10"/>
        <rFont val="Arial"/>
        <family val="2"/>
      </rPr>
      <t xml:space="preserve">  $554.293.181 </t>
    </r>
    <r>
      <rPr>
        <b/>
        <sz val="10"/>
        <rFont val="Arial"/>
        <family val="2"/>
      </rPr>
      <t>(31.38 %)</t>
    </r>
    <r>
      <rPr>
        <sz val="10"/>
        <rFont val="Arial"/>
        <family val="2"/>
      </rPr>
      <t xml:space="preserve">
</t>
    </r>
    <r>
      <rPr>
        <b/>
        <sz val="10"/>
        <rFont val="Arial"/>
        <family val="2"/>
      </rPr>
      <t xml:space="preserve">• Reservas constituidas 2022 (Ejecución 2023) en la meta 1: 
</t>
    </r>
    <r>
      <rPr>
        <sz val="10"/>
        <rFont val="Arial"/>
        <family val="2"/>
      </rPr>
      <t>$ 665.482.242</t>
    </r>
    <r>
      <rPr>
        <b/>
        <sz val="10"/>
        <rFont val="Arial"/>
        <family val="2"/>
      </rPr>
      <t>, Giros a I semestre de 2023:</t>
    </r>
    <r>
      <rPr>
        <sz val="10"/>
        <rFont val="Arial"/>
        <family val="2"/>
      </rPr>
      <t xml:space="preserve"> $419.722.890 (63.07%) </t>
    </r>
  </si>
  <si>
    <r>
      <rPr>
        <b/>
        <sz val="10"/>
        <rFont val="Arial"/>
        <family val="2"/>
      </rPr>
      <t xml:space="preserve">• Se asignaron recursos por: </t>
    </r>
    <r>
      <rPr>
        <sz val="10"/>
        <rFont val="Arial"/>
        <family val="2"/>
      </rPr>
      <t xml:space="preserve">$51.763.421.257, y se comprometio: $40.894.141.862 </t>
    </r>
    <r>
      <rPr>
        <b/>
        <sz val="10"/>
        <rFont val="Arial"/>
        <family val="2"/>
      </rPr>
      <t>(79.00 %)</t>
    </r>
    <r>
      <rPr>
        <sz val="10"/>
        <rFont val="Arial"/>
        <family val="2"/>
      </rPr>
      <t xml:space="preserve">.
</t>
    </r>
    <r>
      <rPr>
        <b/>
        <sz val="10"/>
        <rFont val="Arial"/>
        <family val="2"/>
      </rPr>
      <t>• Giros en la vigencia por:</t>
    </r>
    <r>
      <rPr>
        <sz val="10"/>
        <rFont val="Arial"/>
        <family val="2"/>
      </rPr>
      <t xml:space="preserve">  $13.817.535.277 </t>
    </r>
    <r>
      <rPr>
        <b/>
        <sz val="10"/>
        <rFont val="Arial"/>
        <family val="2"/>
      </rPr>
      <t>(33.79 %)</t>
    </r>
    <r>
      <rPr>
        <sz val="10"/>
        <rFont val="Arial"/>
        <family val="2"/>
      </rPr>
      <t xml:space="preserve">
</t>
    </r>
    <r>
      <rPr>
        <b/>
        <sz val="10"/>
        <rFont val="Arial"/>
        <family val="2"/>
      </rPr>
      <t xml:space="preserve">• Reservas constituidas 2022 (Ejecución 2023) en la meta 1: 
</t>
    </r>
    <r>
      <rPr>
        <sz val="10"/>
        <rFont val="Arial"/>
        <family val="2"/>
      </rPr>
      <t>$16.613.510.172</t>
    </r>
    <r>
      <rPr>
        <b/>
        <sz val="10"/>
        <rFont val="Arial"/>
        <family val="2"/>
      </rPr>
      <t>, Giros a I semestre de 2023:</t>
    </r>
    <r>
      <rPr>
        <sz val="10"/>
        <rFont val="Arial"/>
        <family val="2"/>
      </rPr>
      <t xml:space="preserve"> $9.605.277.486 (57.82%) </t>
    </r>
  </si>
  <si>
    <r>
      <rPr>
        <b/>
        <sz val="10"/>
        <rFont val="Arial"/>
        <family val="2"/>
      </rPr>
      <t xml:space="preserve">• Se asignaron recursos por: </t>
    </r>
    <r>
      <rPr>
        <sz val="10"/>
        <rFont val="Arial"/>
        <family val="2"/>
      </rPr>
      <t xml:space="preserve">$543.251.227, y se comprometio: $365.035.698 </t>
    </r>
    <r>
      <rPr>
        <b/>
        <sz val="10"/>
        <rFont val="Arial"/>
        <family val="2"/>
      </rPr>
      <t>(67.19 %)</t>
    </r>
    <r>
      <rPr>
        <sz val="10"/>
        <rFont val="Arial"/>
        <family val="2"/>
      </rPr>
      <t xml:space="preserve">.
</t>
    </r>
    <r>
      <rPr>
        <b/>
        <sz val="10"/>
        <rFont val="Arial"/>
        <family val="2"/>
      </rPr>
      <t>• Giros en la vigencia por:</t>
    </r>
    <r>
      <rPr>
        <sz val="10"/>
        <rFont val="Arial"/>
        <family val="2"/>
      </rPr>
      <t xml:space="preserve">  $2.669.283 </t>
    </r>
    <r>
      <rPr>
        <b/>
        <sz val="10"/>
        <rFont val="Arial"/>
        <family val="2"/>
      </rPr>
      <t>(0.73 %)</t>
    </r>
    <r>
      <rPr>
        <sz val="10"/>
        <rFont val="Arial"/>
        <family val="2"/>
      </rPr>
      <t xml:space="preserve">
</t>
    </r>
    <r>
      <rPr>
        <b/>
        <sz val="10"/>
        <rFont val="Arial"/>
        <family val="2"/>
      </rPr>
      <t xml:space="preserve">• Reservas constituidas 2022 (Ejecución 2023) en la meta 1: 
</t>
    </r>
    <r>
      <rPr>
        <sz val="10"/>
        <rFont val="Arial"/>
        <family val="2"/>
      </rPr>
      <t>$425.933.000</t>
    </r>
    <r>
      <rPr>
        <b/>
        <sz val="10"/>
        <rFont val="Arial"/>
        <family val="2"/>
      </rPr>
      <t>, Giros a I semestre de 2023:</t>
    </r>
    <r>
      <rPr>
        <sz val="10"/>
        <rFont val="Arial"/>
        <family val="2"/>
      </rPr>
      <t xml:space="preserve"> $154.934.862 (36.38%) </t>
    </r>
  </si>
  <si>
    <r>
      <rPr>
        <b/>
        <sz val="10"/>
        <rFont val="Arial"/>
        <family val="2"/>
      </rPr>
      <t xml:space="preserve">• Se asignaron recursos por: </t>
    </r>
    <r>
      <rPr>
        <sz val="10"/>
        <rFont val="Arial"/>
        <family val="2"/>
      </rPr>
      <t xml:space="preserve">$21.919.663.879, y se comprometio: $18.318.138.637 </t>
    </r>
    <r>
      <rPr>
        <b/>
        <sz val="10"/>
        <rFont val="Arial"/>
        <family val="2"/>
      </rPr>
      <t>(83.57 %)</t>
    </r>
    <r>
      <rPr>
        <sz val="10"/>
        <rFont val="Arial"/>
        <family val="2"/>
      </rPr>
      <t xml:space="preserve">.
</t>
    </r>
    <r>
      <rPr>
        <b/>
        <sz val="10"/>
        <rFont val="Arial"/>
        <family val="2"/>
      </rPr>
      <t>• Giros en la vigencia por:</t>
    </r>
    <r>
      <rPr>
        <sz val="10"/>
        <rFont val="Arial"/>
        <family val="2"/>
      </rPr>
      <t xml:space="preserve">  $7.397.967.862 </t>
    </r>
    <r>
      <rPr>
        <b/>
        <sz val="10"/>
        <rFont val="Arial"/>
        <family val="2"/>
      </rPr>
      <t>(40.39 %)</t>
    </r>
    <r>
      <rPr>
        <sz val="10"/>
        <rFont val="Arial"/>
        <family val="2"/>
      </rPr>
      <t xml:space="preserve">
</t>
    </r>
    <r>
      <rPr>
        <b/>
        <sz val="10"/>
        <rFont val="Arial"/>
        <family val="2"/>
      </rPr>
      <t xml:space="preserve">• Reservas constituidas 2022 (Ejecución 2023) en la meta 1: 
</t>
    </r>
    <r>
      <rPr>
        <sz val="10"/>
        <rFont val="Arial"/>
        <family val="2"/>
      </rPr>
      <t>$2.007.211.116</t>
    </r>
    <r>
      <rPr>
        <b/>
        <sz val="10"/>
        <rFont val="Arial"/>
        <family val="2"/>
      </rPr>
      <t>, Giros a I semestre de 2023:</t>
    </r>
    <r>
      <rPr>
        <sz val="10"/>
        <rFont val="Arial"/>
        <family val="2"/>
      </rPr>
      <t xml:space="preserve"> $1.532.744.062 (76.36%) </t>
    </r>
  </si>
  <si>
    <r>
      <rPr>
        <b/>
        <sz val="10"/>
        <rFont val="Arial"/>
        <family val="2"/>
      </rPr>
      <t xml:space="preserve">• Se asignaron recursos por: </t>
    </r>
    <r>
      <rPr>
        <sz val="10"/>
        <rFont val="Arial"/>
        <family val="2"/>
      </rPr>
      <t xml:space="preserve">$28.827.200, y se comprometio: $28.827.200 </t>
    </r>
    <r>
      <rPr>
        <b/>
        <sz val="10"/>
        <rFont val="Arial"/>
        <family val="2"/>
      </rPr>
      <t>(100 %)</t>
    </r>
    <r>
      <rPr>
        <sz val="10"/>
        <rFont val="Arial"/>
        <family val="2"/>
      </rPr>
      <t xml:space="preserve">.
</t>
    </r>
    <r>
      <rPr>
        <b/>
        <sz val="10"/>
        <rFont val="Arial"/>
        <family val="2"/>
      </rPr>
      <t>• Giros en la vigencia por:</t>
    </r>
    <r>
      <rPr>
        <sz val="10"/>
        <rFont val="Arial"/>
        <family val="2"/>
      </rPr>
      <t xml:space="preserve">  $8.487.801 </t>
    </r>
    <r>
      <rPr>
        <b/>
        <sz val="10"/>
        <rFont val="Arial"/>
        <family val="2"/>
      </rPr>
      <t>(29.44 %)</t>
    </r>
    <r>
      <rPr>
        <sz val="10"/>
        <rFont val="Arial"/>
        <family val="2"/>
      </rPr>
      <t xml:space="preserve">
</t>
    </r>
    <r>
      <rPr>
        <b/>
        <sz val="10"/>
        <rFont val="Arial"/>
        <family val="2"/>
      </rPr>
      <t xml:space="preserve">• Reservas constituidas 2022 (Ejecución 2023) en la meta 1: 
</t>
    </r>
    <r>
      <rPr>
        <sz val="10"/>
        <rFont val="Arial"/>
        <family val="2"/>
      </rPr>
      <t>$9.890.958</t>
    </r>
    <r>
      <rPr>
        <b/>
        <sz val="10"/>
        <rFont val="Arial"/>
        <family val="2"/>
      </rPr>
      <t>, Giros a I semestre de 2023:</t>
    </r>
    <r>
      <rPr>
        <sz val="10"/>
        <rFont val="Arial"/>
        <family val="2"/>
      </rPr>
      <t xml:space="preserve"> $.9813.990 (99.22%)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</si>
  <si>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$25,296 </t>
    </r>
    <r>
      <rPr>
        <b/>
        <sz val="10"/>
        <color theme="1"/>
        <rFont val="Arial"/>
        <family val="2"/>
      </rPr>
      <t>(*)</t>
    </r>
    <r>
      <rPr>
        <sz val="10"/>
        <color theme="1"/>
        <rFont val="Arial"/>
        <family val="2"/>
      </rPr>
      <t xml:space="preserve">
</t>
    </r>
    <r>
      <rPr>
        <b/>
        <sz val="10"/>
        <color theme="1"/>
        <rFont val="Arial"/>
        <family val="2"/>
      </rPr>
      <t>Ejecutado:</t>
    </r>
    <r>
      <rPr>
        <sz val="10"/>
        <color theme="1"/>
        <rFont val="Arial"/>
        <family val="2"/>
      </rPr>
      <t xml:space="preserve"> (2020 - 2023): $20,986 </t>
    </r>
    <r>
      <rPr>
        <b/>
        <sz val="10"/>
        <color theme="1"/>
        <rFont val="Arial"/>
        <family val="2"/>
      </rPr>
      <t>(*)</t>
    </r>
    <r>
      <rPr>
        <sz val="10"/>
        <color theme="1"/>
        <rFont val="Arial"/>
        <family val="2"/>
      </rPr>
      <t xml:space="preserve">
</t>
    </r>
    <r>
      <rPr>
        <b/>
        <sz val="10"/>
        <color theme="1"/>
        <rFont val="Arial"/>
        <family val="2"/>
      </rPr>
      <t>Avance:</t>
    </r>
    <r>
      <rPr>
        <sz val="10"/>
        <color theme="1"/>
        <rFont val="Arial"/>
        <family val="2"/>
      </rPr>
      <t xml:space="preserve"> 82.96 %
</t>
    </r>
    <r>
      <rPr>
        <b/>
        <sz val="10"/>
        <color theme="1"/>
        <rFont val="Arial"/>
        <family val="2"/>
      </rPr>
      <t xml:space="preserve">(*) Millones de pesos corrientes
</t>
    </r>
    <r>
      <rPr>
        <sz val="10"/>
        <color theme="1"/>
        <rFont val="Arial"/>
        <family val="2"/>
      </rPr>
      <t xml:space="preserve">
</t>
    </r>
    <r>
      <rPr>
        <b/>
        <sz val="10"/>
        <color theme="1"/>
        <rFont val="Arial"/>
        <family val="2"/>
      </rPr>
      <t>Fuente: Plan de Acción 2020-2024</t>
    </r>
  </si>
  <si>
    <t>$ 827.574.480 (11.11 %)</t>
  </si>
  <si>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$6,132 (*)
</t>
    </r>
    <r>
      <rPr>
        <b/>
        <sz val="10"/>
        <color theme="1"/>
        <rFont val="Arial"/>
        <family val="2"/>
      </rPr>
      <t>Ejecutado: (2020 - 2023):</t>
    </r>
    <r>
      <rPr>
        <sz val="10"/>
        <color theme="1"/>
        <rFont val="Arial"/>
        <family val="2"/>
      </rPr>
      <t xml:space="preserve">  $4,262 (*)
</t>
    </r>
    <r>
      <rPr>
        <b/>
        <sz val="10"/>
        <color theme="1"/>
        <rFont val="Arial"/>
        <family val="2"/>
      </rPr>
      <t>Avance:</t>
    </r>
    <r>
      <rPr>
        <sz val="10"/>
        <color theme="1"/>
        <rFont val="Arial"/>
        <family val="2"/>
      </rPr>
      <t xml:space="preserve"> 69.50 %
</t>
    </r>
    <r>
      <rPr>
        <b/>
        <sz val="10"/>
        <color theme="1"/>
        <rFont val="Arial"/>
        <family val="2"/>
      </rPr>
      <t>(*) Millones de pesos corrientes
Fuente: Plan de Acción 2020-2024</t>
    </r>
  </si>
  <si>
    <t>$ 134.097.465 (7.06 %)</t>
  </si>
  <si>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$137,080 (*)
</t>
    </r>
    <r>
      <rPr>
        <b/>
        <sz val="10"/>
        <color theme="1"/>
        <rFont val="Arial"/>
        <family val="2"/>
      </rPr>
      <t>Ejecutado: (2020 - 2023):</t>
    </r>
    <r>
      <rPr>
        <sz val="10"/>
        <color theme="1"/>
        <rFont val="Arial"/>
        <family val="2"/>
      </rPr>
      <t xml:space="preserve"> $107,761 (*)
</t>
    </r>
    <r>
      <rPr>
        <b/>
        <sz val="10"/>
        <color theme="1"/>
        <rFont val="Arial"/>
        <family val="2"/>
      </rPr>
      <t xml:space="preserve">Avance: </t>
    </r>
    <r>
      <rPr>
        <sz val="10"/>
        <color theme="1"/>
        <rFont val="Arial"/>
        <family val="2"/>
      </rPr>
      <t xml:space="preserve">78.61 %
</t>
    </r>
    <r>
      <rPr>
        <b/>
        <sz val="10"/>
        <color theme="1"/>
        <rFont val="Arial"/>
        <family val="2"/>
      </rPr>
      <t>(*) Millones de pesos corrientes</t>
    </r>
    <r>
      <rPr>
        <sz val="10"/>
        <color theme="1"/>
        <rFont val="Arial"/>
        <family val="2"/>
      </rPr>
      <t xml:space="preserve">
</t>
    </r>
    <r>
      <rPr>
        <b/>
        <sz val="10"/>
        <color theme="1"/>
        <rFont val="Arial"/>
        <family val="2"/>
      </rPr>
      <t>Fuente: Plan de Acción 2020-2024</t>
    </r>
  </si>
  <si>
    <t xml:space="preserve"> 
$ 10.869.279.395 (21 %)</t>
  </si>
  <si>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$1,608 (*)
</t>
    </r>
    <r>
      <rPr>
        <b/>
        <sz val="10"/>
        <color theme="1"/>
        <rFont val="Arial"/>
        <family val="2"/>
      </rPr>
      <t>Ejecutado: (2020 - 2023):</t>
    </r>
    <r>
      <rPr>
        <sz val="10"/>
        <color theme="1"/>
        <rFont val="Arial"/>
        <family val="2"/>
      </rPr>
      <t xml:space="preserve"> $1,283 (*)
</t>
    </r>
    <r>
      <rPr>
        <b/>
        <sz val="10"/>
        <color theme="1"/>
        <rFont val="Arial"/>
        <family val="2"/>
      </rPr>
      <t>Avance:</t>
    </r>
    <r>
      <rPr>
        <sz val="10"/>
        <color theme="1"/>
        <rFont val="Arial"/>
        <family val="2"/>
      </rPr>
      <t xml:space="preserve"> 79.78 %
</t>
    </r>
    <r>
      <rPr>
        <b/>
        <sz val="10"/>
        <color theme="1"/>
        <rFont val="Arial"/>
        <family val="2"/>
      </rPr>
      <t>(*) Millones de pesos corrientes</t>
    </r>
    <r>
      <rPr>
        <sz val="10"/>
        <color theme="1"/>
        <rFont val="Arial"/>
        <family val="2"/>
      </rPr>
      <t xml:space="preserve">
</t>
    </r>
    <r>
      <rPr>
        <b/>
        <sz val="10"/>
        <color theme="1"/>
        <rFont val="Arial"/>
        <family val="2"/>
      </rPr>
      <t>Fuente: Plan de Acción 2020-2024</t>
    </r>
  </si>
  <si>
    <t xml:space="preserve">
$ 178.215.529 (32.81 %)</t>
  </si>
  <si>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$34,463 (*)
</t>
    </r>
    <r>
      <rPr>
        <b/>
        <sz val="10"/>
        <color theme="1"/>
        <rFont val="Arial"/>
        <family val="2"/>
      </rPr>
      <t>Ejecutado: (2020 - 2023):</t>
    </r>
    <r>
      <rPr>
        <sz val="10"/>
        <color theme="1"/>
        <rFont val="Arial"/>
        <family val="2"/>
      </rPr>
      <t xml:space="preserve"> $30,329 (*)
</t>
    </r>
    <r>
      <rPr>
        <b/>
        <sz val="10"/>
        <color theme="1"/>
        <rFont val="Arial"/>
        <family val="2"/>
      </rPr>
      <t>Avance:</t>
    </r>
    <r>
      <rPr>
        <sz val="10"/>
        <color theme="1"/>
        <rFont val="Arial"/>
        <family val="2"/>
      </rPr>
      <t xml:space="preserve"> 88.01 %
</t>
    </r>
    <r>
      <rPr>
        <b/>
        <sz val="10"/>
        <color theme="1"/>
        <rFont val="Arial"/>
        <family val="2"/>
      </rPr>
      <t>(*) Millones de pesos corrientes
Fuente: Plan de Acción 2020-2024</t>
    </r>
  </si>
  <si>
    <t>$3.601.525.242 (16,43%)</t>
  </si>
  <si>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$1,068 (*)
</t>
    </r>
    <r>
      <rPr>
        <b/>
        <sz val="10"/>
        <color theme="1"/>
        <rFont val="Arial"/>
        <family val="2"/>
      </rPr>
      <t>Ejecutado: (2020 - 2023):</t>
    </r>
    <r>
      <rPr>
        <sz val="10"/>
        <color theme="1"/>
        <rFont val="Arial"/>
        <family val="2"/>
      </rPr>
      <t xml:space="preserve"> $1,024 (*)
</t>
    </r>
    <r>
      <rPr>
        <b/>
        <sz val="10"/>
        <color theme="1"/>
        <rFont val="Arial"/>
        <family val="2"/>
      </rPr>
      <t>Avance:</t>
    </r>
    <r>
      <rPr>
        <sz val="10"/>
        <color theme="1"/>
        <rFont val="Arial"/>
        <family val="2"/>
      </rPr>
      <t xml:space="preserve"> 95.89 %
</t>
    </r>
    <r>
      <rPr>
        <b/>
        <sz val="10"/>
        <color theme="1"/>
        <rFont val="Arial"/>
        <family val="2"/>
      </rPr>
      <t>(*) Millones de pesos corrientes
Fuente: Plan de Acción 2020-2024</t>
    </r>
  </si>
  <si>
    <t>A 30 de junio del 2023 esta meta no tenía programación. 
En esta etapa se busca promover y desarrollar procesos de iniciación deportiva, facilitando la búsqueda, identificación y desarrollo de niños, niñas, adolescentes y jóvenes, en concordancia a los lineamientos técnicos determinados por la Subdirección Técnica de Recreación y Deportes del IDRD en el sector olímpico y paralímpico. Está dirigido a niños, niñas, adolescentes y jóvenes que participen de programas y/o proyectos deportivos en la etapa de iniciación y/o formación deportiva de programas públicos o privados. Así mismo, aquellos que hagan parte o no del Sistema Nacional del Deporte: Escuelas deportivas, Clubes deportivos, Clubes Sociales, Cajas de Compensación, Colegios públicos y privados, Programas institucionales de las diferentes entidades de Bogotá o del IDRD como Escuelas de mi Barrio EMB y Jornada Escolar Complementaria - JEC, o todo aquel deportista que quiera postularse a la etapa de Talentos y Reserva Bogotá.</t>
  </si>
  <si>
    <t>El porcentaje de ejecución con corte a 30 de junio del 2023 fue del 115% con respecto a lo programado, correspondiente a la preparación de 2306 niños, niñas, adolescentes, jóvenes y adultos de los cuales 1845 corresponden al sector olímpico y 461 al sector paralímpico.
En el período de enero a junio de 2023, los/las deportistas de Alto Rendimiento del Sector Olímpico han reanudado los calendarios competitivos a nivel nacional e internacional de varias disciplinas atendiendo a las necesidades de poder realizar lo estipulado en los planes de acción de las Ligas deportivas y los planes de entrenamiento contemplados por los/las entrenadores/as. 
Se realizaron:
- Atletismo: Campeonato Nacional de marcha. 25 de febrero. Chía, Cundinamarca
- Squash: I Valida Nacional De Squash 2023. 24 a 26 de febrero. Bogotá D.C. 
- Patinaje Carreras: V Válida Nacional Interclubes 2023 Patinaje Carreras. 01 al 05 de marzo. Ibagué, Tolima. 
- 3° Evento Clasificatorio Juegos Nacionales Levantamiento De Pesas 2023. 06 al 12 de marzo. Manizales, Caldas. 
- Entre otros</t>
  </si>
  <si>
    <t>A 30 de junio de 2023 esta meta no tuvo programación ni ejecución. A continuación,
se describen las principales actividades desarrolladas:
Durante el primer trimestre de la vigencia del 2023, se ha iniciado el desarrollando las acciones a nivel institucional que buscan visibilizar a mujeres deportistas, su rol y logros obtenidos para el deporte de Bogotá.
La primera acción para mencionar se enmarca en el desarrollo de la actividad desarrollada en el marco de la Conmemoración internacional de los derechos de las mujeres realizada el día 3 de marzo en el Parque Metropolitano El Tunal, la cual buscó generar un espacio de participación de niñas y mujeres de la ciudad reconociendo la importancia del derecho al deporte, recreación y actividad física.
La segunda actividad realizada durante el primer trimestre, está relacionada con el proceso de alistamiento y preparación para el evento denominado Foro mujeres en la jugada, el cual contará con participación nacional e internacional y organizaciones públicas, no gubernamentales y privadas para dialogar sobre el avance de la participación de mujeres en los diferentes contextos del deporte. 
Finalmente, se adelantó durante el mes de marzo en coordinación con Oficina Asesora de Planeación el ejercicio de planeación técnica y metodológica para el desarrollo del primer diálogo con la ciudadanía sobre las acciones adelantadas por el IDRD en materia de transversalización del enfoque de género desde la STRD.</t>
  </si>
  <si>
    <r>
      <t xml:space="preserve">A 30 de junio de 2023 esta meta se ejecutó al 100% de acuerdo a lo programado con un evento programado. A continuación, se describen las principales actividades desarrolladas:
</t>
    </r>
    <r>
      <rPr>
        <b/>
        <sz val="10"/>
        <color theme="1"/>
        <rFont val="Arial"/>
        <family val="2"/>
      </rPr>
      <t>Juegos Parapanamericanos Juveniles 2023</t>
    </r>
    <r>
      <rPr>
        <sz val="10"/>
        <color theme="1"/>
        <rFont val="Arial"/>
        <family val="2"/>
      </rPr>
      <t xml:space="preserve">
Realizados en la ciudad de Bogotá del 2 al 12 de junio de 2023 (IDRD), con la participación de 739 paradeportistas de 20 países del continente. Argentina, Brasil, Chile, Colombia, Costa Rica, Cuba, República Dominicana, Ecuador, El Salvador, Guatemala, Honduras, Jamaica, México, Panamá, Paraguay, Perú, Puerto Rico, Uruguay y Venezuela fueron los países participantes en la fiesta paralímpica juvenil de América.
Éstas justas fueron creadas para incentivar el talento y el espíritu competitivo de los paraatletas jóvenes del continente y son el único evento del ciclo paralímpico de la región dirigido a esta comunidad cuya edad osciló entre los 12 y los 21 años, que tienen alguna discapacidad física, auditiva, visual, cognitiva o parálisis cerebral.
Este es el evento multideportivo más importante desarrollado en Bogotá, después de hacer los Juegos Bolivarianos (1938), los Juegos Deportivos Nacionales 2004 y la segunda versión de los Juegos Parapanamericanos Juveniles en 2009.</t>
    </r>
  </si>
  <si>
    <t>A 30 de junio de 2023 esta meta tuvo una ejecución del 100% con respecto a lo programado. A continuación, se describen las actividades realizadas: 
Para el primer trimestre se diseña el plan de capacitación 2023 del proyecto el cual tiene dos líneas de acción:
• Interna: participan los servidores públicos que tiene interacción con los beneficiarios del proyecto de inversión.
• Externa: dirigida hacia los beneficiarios de los organismos deportivos, padres y madres de familia y atletas de la ciudad.
Con este plan se busca brindar herramientas conceptuales para la gestión del proyecto de inversión, en el marco de los procesos de articulación para así lograr ampliar la base deportiva encaminada hacia el relevo generacional para el deporte de alto rendimiento en la ciudad, contribuyendo en el incremento de los conocimientos y habilidades de los colaboradores, generando conductas positivas que se vean reflejadas en la calidad de los procesos a realizar, tanto en el área administrativa, pedagógica y deportiva.</t>
  </si>
  <si>
    <r>
      <rPr>
        <b/>
        <sz val="10"/>
        <color theme="1"/>
        <rFont val="Arial"/>
        <family val="2"/>
      </rPr>
      <t>La ficha MGA tiene registrado 6 riesgos de los cuales:</t>
    </r>
    <r>
      <rPr>
        <sz val="10"/>
        <color theme="1"/>
        <rFont val="Arial"/>
        <family val="2"/>
      </rPr>
      <t xml:space="preserve">
• Uno (1) es de calendario, uno (1) asociado a fenómenos de tipo biológico, uno (1) financiero, uno (1) operacional, uno (1) de mercado y uno (1)  legal.
De los riesgos descritos, solo uno (1) se encuentra incluido en los mapas de riegos de gestión del proceso y refiere a la baja participación de la comunidad en los programas del proceso Fomento al Deporte. 
No obstante, según la información suministrada por la subdirección, mediante correo electronico: </t>
    </r>
    <r>
      <rPr>
        <i/>
        <sz val="10"/>
        <color theme="1"/>
        <rFont val="Arial"/>
        <family val="2"/>
      </rPr>
      <t>"(...) la MGA , acorde con los lineamientos de Planeación Distrital, es usada para formular los proyectos de inversión y, tanto sus riesgos como la demás información de la herramienta, es insumo para dicha formulación. La metodología MGA no establece un seguimiento a sus riesgos y, por tanto, está Subdirección no lo realiza, no obstante, se realiza un seguimiento mensual por cada proyecto en el que se ha evidenciado el cumplimiento de todas las metas durante el 2023, que implica a su vez, la no materialización de los riesgos inmersos en la formulación".</t>
    </r>
  </si>
  <si>
    <r>
      <t xml:space="preserve">• Se verificaron los soportes entregados por la </t>
    </r>
    <r>
      <rPr>
        <b/>
        <sz val="10"/>
        <color theme="1"/>
        <rFont val="Arial"/>
        <family val="2"/>
      </rPr>
      <t>Subdirección Técnica de Recreación y Deportes - STRD</t>
    </r>
    <r>
      <rPr>
        <sz val="10"/>
        <color theme="1"/>
        <rFont val="Arial"/>
        <family val="2"/>
      </rPr>
      <t xml:space="preserve"> mediante correos electronicos allegados en el mes de julio y agosto/2023, a saber: reportes del seguimiento a las metas de los proyectos de inversión, SEGPLAN y documentos anexos; los cuales  son consistentes entre si.</t>
    </r>
  </si>
  <si>
    <r>
      <t xml:space="preserve">De acuerdo con la información del PAA 2023 se evidenció que la STRD registró 375 líneas asociadas a la meta y distribuidas por tipo de contrato así: 
</t>
    </r>
    <r>
      <rPr>
        <b/>
        <sz val="10"/>
        <color theme="1"/>
        <rFont val="Arial"/>
        <family val="2"/>
      </rPr>
      <t xml:space="preserve">• Contrato de Prestación de Servicios: </t>
    </r>
    <r>
      <rPr>
        <sz val="10"/>
        <color theme="1"/>
        <rFont val="Arial"/>
        <family val="2"/>
      </rPr>
      <t xml:space="preserve">358
</t>
    </r>
    <r>
      <rPr>
        <b/>
        <sz val="10"/>
        <color theme="1"/>
        <rFont val="Arial"/>
        <family val="2"/>
      </rPr>
      <t>• Contratos de suministro:</t>
    </r>
    <r>
      <rPr>
        <sz val="10"/>
        <color theme="1"/>
        <rFont val="Arial"/>
        <family val="2"/>
      </rPr>
      <t xml:space="preserve"> 8
• </t>
    </r>
    <r>
      <rPr>
        <b/>
        <sz val="10"/>
        <color theme="1"/>
        <rFont val="Arial"/>
        <family val="2"/>
      </rPr>
      <t>Compraventa:</t>
    </r>
    <r>
      <rPr>
        <sz val="10"/>
        <color theme="1"/>
        <rFont val="Arial"/>
        <family val="2"/>
      </rPr>
      <t xml:space="preserve"> 4
</t>
    </r>
    <r>
      <rPr>
        <b/>
        <sz val="10"/>
        <color theme="1"/>
        <rFont val="Arial"/>
        <family val="2"/>
      </rPr>
      <t>• Contratos de interadministrativo:</t>
    </r>
    <r>
      <rPr>
        <sz val="10"/>
        <color theme="1"/>
        <rFont val="Arial"/>
        <family val="2"/>
      </rPr>
      <t xml:space="preserve"> 2
</t>
    </r>
    <r>
      <rPr>
        <b/>
        <sz val="10"/>
        <color theme="1"/>
        <rFont val="Arial"/>
        <family val="2"/>
      </rPr>
      <t>• Por resolución:</t>
    </r>
    <r>
      <rPr>
        <sz val="10"/>
        <color theme="1"/>
        <rFont val="Arial"/>
        <family val="2"/>
      </rPr>
      <t xml:space="preserve"> 2.
</t>
    </r>
    <r>
      <rPr>
        <b/>
        <sz val="10"/>
        <color theme="1"/>
        <rFont val="Arial"/>
        <family val="2"/>
      </rPr>
      <t>• Interventoria:</t>
    </r>
    <r>
      <rPr>
        <sz val="10"/>
        <color theme="1"/>
        <rFont val="Arial"/>
        <family val="2"/>
      </rPr>
      <t xml:space="preserve"> 1</t>
    </r>
  </si>
  <si>
    <r>
      <t xml:space="preserve">De acuerdo con la información del PAA 2023 se evidenció que la STRD registró 610 líneas asociadas a la meta y distribuidas por tipo de contrato así: 
</t>
    </r>
    <r>
      <rPr>
        <b/>
        <sz val="10"/>
        <color theme="1"/>
        <rFont val="Arial"/>
        <family val="2"/>
      </rPr>
      <t xml:space="preserve">• Contrato de Prestación de Servicios: </t>
    </r>
    <r>
      <rPr>
        <sz val="10"/>
        <color theme="1"/>
        <rFont val="Arial"/>
        <family val="2"/>
      </rPr>
      <t xml:space="preserve">545
</t>
    </r>
    <r>
      <rPr>
        <b/>
        <sz val="10"/>
        <color theme="1"/>
        <rFont val="Arial"/>
        <family val="2"/>
      </rPr>
      <t xml:space="preserve">• Contratos de suministro: </t>
    </r>
    <r>
      <rPr>
        <sz val="10"/>
        <color theme="1"/>
        <rFont val="Arial"/>
        <family val="2"/>
      </rPr>
      <t xml:space="preserve">22
</t>
    </r>
    <r>
      <rPr>
        <b/>
        <sz val="10"/>
        <color theme="1"/>
        <rFont val="Arial"/>
        <family val="2"/>
      </rPr>
      <t>• Por resolución:</t>
    </r>
    <r>
      <rPr>
        <sz val="10"/>
        <color theme="1"/>
        <rFont val="Arial"/>
        <family val="2"/>
      </rPr>
      <t xml:space="preserve"> 16
</t>
    </r>
    <r>
      <rPr>
        <b/>
        <sz val="10"/>
        <color theme="1"/>
        <rFont val="Arial"/>
        <family val="2"/>
      </rPr>
      <t>• Contratos de interadministrativo:</t>
    </r>
    <r>
      <rPr>
        <sz val="10"/>
        <color theme="1"/>
        <rFont val="Arial"/>
        <family val="2"/>
      </rPr>
      <t xml:space="preserve"> 15
</t>
    </r>
    <r>
      <rPr>
        <b/>
        <sz val="10"/>
        <color theme="1"/>
        <rFont val="Arial"/>
        <family val="2"/>
      </rPr>
      <t>• Compraventa:</t>
    </r>
    <r>
      <rPr>
        <sz val="10"/>
        <color theme="1"/>
        <rFont val="Arial"/>
        <family val="2"/>
      </rPr>
      <t xml:space="preserve"> 10
</t>
    </r>
    <r>
      <rPr>
        <b/>
        <sz val="10"/>
        <color theme="1"/>
        <rFont val="Arial"/>
        <family val="2"/>
      </rPr>
      <t>• Interventoria:</t>
    </r>
    <r>
      <rPr>
        <sz val="10"/>
        <color theme="1"/>
        <rFont val="Arial"/>
        <family val="2"/>
      </rPr>
      <t xml:space="preserve"> 1
</t>
    </r>
    <r>
      <rPr>
        <b/>
        <sz val="10"/>
        <color theme="1"/>
        <rFont val="Arial"/>
        <family val="2"/>
      </rPr>
      <t>• Contrato de apoyo:</t>
    </r>
    <r>
      <rPr>
        <sz val="10"/>
        <color theme="1"/>
        <rFont val="Arial"/>
        <family val="2"/>
      </rPr>
      <t xml:space="preserve"> 1
</t>
    </r>
  </si>
  <si>
    <r>
      <t xml:space="preserve">De acuerdo con la información del PAA 2023 se evidenció que la STRD registró 14 líneas asociadas a la meta y distribuidas por tipo de contrato así: 
</t>
    </r>
    <r>
      <rPr>
        <b/>
        <sz val="10"/>
        <color theme="1"/>
        <rFont val="Arial"/>
        <family val="2"/>
      </rPr>
      <t>• Contrato de Prestación de Servicios: 9</t>
    </r>
    <r>
      <rPr>
        <sz val="10"/>
        <color theme="1"/>
        <rFont val="Arial"/>
        <family val="2"/>
      </rPr>
      <t xml:space="preserve">
</t>
    </r>
    <r>
      <rPr>
        <b/>
        <sz val="10"/>
        <color theme="1"/>
        <rFont val="Arial"/>
        <family val="2"/>
      </rPr>
      <t xml:space="preserve">• Interventoria: </t>
    </r>
    <r>
      <rPr>
        <sz val="10"/>
        <color theme="1"/>
        <rFont val="Arial"/>
        <family val="2"/>
      </rPr>
      <t>2</t>
    </r>
    <r>
      <rPr>
        <b/>
        <sz val="10"/>
        <color theme="1"/>
        <rFont val="Arial"/>
        <family val="2"/>
      </rPr>
      <t xml:space="preserve">
• Por resolución:</t>
    </r>
    <r>
      <rPr>
        <sz val="10"/>
        <color theme="1"/>
        <rFont val="Arial"/>
        <family val="2"/>
      </rPr>
      <t xml:space="preserve"> 1
</t>
    </r>
    <r>
      <rPr>
        <b/>
        <sz val="10"/>
        <color theme="1"/>
        <rFont val="Arial"/>
        <family val="2"/>
      </rPr>
      <t>• Compraventa:</t>
    </r>
    <r>
      <rPr>
        <sz val="10"/>
        <color theme="1"/>
        <rFont val="Arial"/>
        <family val="2"/>
      </rPr>
      <t xml:space="preserve"> 1
</t>
    </r>
    <r>
      <rPr>
        <b/>
        <sz val="10"/>
        <color theme="1"/>
        <rFont val="Arial"/>
        <family val="2"/>
      </rPr>
      <t>• Contrato de apoyo:</t>
    </r>
    <r>
      <rPr>
        <sz val="10"/>
        <color theme="1"/>
        <rFont val="Arial"/>
        <family val="2"/>
      </rPr>
      <t xml:space="preserve"> 1
</t>
    </r>
  </si>
  <si>
    <r>
      <t xml:space="preserve">De acuerdo con la información del PAA 2023 se evidenció que la STRD registró 260 líneas asociadas a la meta y distribuidas por tipo de contrato así: 
</t>
    </r>
    <r>
      <rPr>
        <b/>
        <sz val="10"/>
        <color theme="1"/>
        <rFont val="Arial"/>
        <family val="2"/>
      </rPr>
      <t xml:space="preserve">• Contrato de Prestación de Servicios: </t>
    </r>
    <r>
      <rPr>
        <sz val="10"/>
        <color theme="1"/>
        <rFont val="Arial"/>
        <family val="2"/>
      </rPr>
      <t xml:space="preserve">220
</t>
    </r>
    <r>
      <rPr>
        <b/>
        <sz val="10"/>
        <color theme="1"/>
        <rFont val="Arial"/>
        <family val="2"/>
      </rPr>
      <t xml:space="preserve">• Contratos de suministro: </t>
    </r>
    <r>
      <rPr>
        <sz val="10"/>
        <color theme="1"/>
        <rFont val="Arial"/>
        <family val="2"/>
      </rPr>
      <t xml:space="preserve">8
</t>
    </r>
    <r>
      <rPr>
        <b/>
        <sz val="10"/>
        <color theme="1"/>
        <rFont val="Arial"/>
        <family val="2"/>
      </rPr>
      <t>• Por resolución:</t>
    </r>
    <r>
      <rPr>
        <sz val="10"/>
        <color theme="1"/>
        <rFont val="Arial"/>
        <family val="2"/>
      </rPr>
      <t xml:space="preserve"> 4
</t>
    </r>
    <r>
      <rPr>
        <b/>
        <sz val="10"/>
        <color theme="1"/>
        <rFont val="Arial"/>
        <family val="2"/>
      </rPr>
      <t>• Contratos de interadministrativo:</t>
    </r>
    <r>
      <rPr>
        <sz val="10"/>
        <color theme="1"/>
        <rFont val="Arial"/>
        <family val="2"/>
      </rPr>
      <t xml:space="preserve"> 7
</t>
    </r>
    <r>
      <rPr>
        <b/>
        <sz val="10"/>
        <color theme="1"/>
        <rFont val="Arial"/>
        <family val="2"/>
      </rPr>
      <t>• Compraventa:</t>
    </r>
    <r>
      <rPr>
        <sz val="10"/>
        <color theme="1"/>
        <rFont val="Arial"/>
        <family val="2"/>
      </rPr>
      <t xml:space="preserve"> 3
</t>
    </r>
    <r>
      <rPr>
        <b/>
        <sz val="10"/>
        <color theme="1"/>
        <rFont val="Arial"/>
        <family val="2"/>
      </rPr>
      <t>• Interventoria:</t>
    </r>
    <r>
      <rPr>
        <sz val="10"/>
        <color theme="1"/>
        <rFont val="Arial"/>
        <family val="2"/>
      </rPr>
      <t xml:space="preserve"> 5
</t>
    </r>
    <r>
      <rPr>
        <b/>
        <sz val="10"/>
        <color theme="1"/>
        <rFont val="Arial"/>
        <family val="2"/>
      </rPr>
      <t>• Contrato de apoyo:</t>
    </r>
    <r>
      <rPr>
        <sz val="10"/>
        <color theme="1"/>
        <rFont val="Arial"/>
        <family val="2"/>
      </rPr>
      <t xml:space="preserve"> 13
</t>
    </r>
  </si>
  <si>
    <r>
      <t xml:space="preserve">De acuerdo con la información del PAA 2023 se evidenció que la STRD registró 25 líneas asociadas a la meta y distribuidas por tipo de contrato así: 
</t>
    </r>
    <r>
      <rPr>
        <b/>
        <sz val="10"/>
        <color theme="1"/>
        <rFont val="Arial"/>
        <family val="2"/>
      </rPr>
      <t xml:space="preserve">• Contrato de Prestación de Servicios: </t>
    </r>
    <r>
      <rPr>
        <sz val="10"/>
        <color theme="1"/>
        <rFont val="Arial"/>
        <family val="2"/>
      </rPr>
      <t>25</t>
    </r>
  </si>
  <si>
    <t xml:space="preserve">• Se recomienda realizar un permanente control a la ejecución física y presupuestal programada en el PDD, de manera que se asegure el cumplimiento de los compromisos proyectados año tras año y se minimice la constitución de reservas presupuestales para la siguientes vigencias.
• Se sugiere revisar el avance de ejecución de recursos y giros en las actividades propuestas para la meta; así como liberar con prontitud los recursos no programados, de tal manera que puedan ser utilizados eficientemente en lo que resta de la vigencia.
• Realizar el seguimiento y tratamiento oportuno a los riesgos identificados en el proyecto, registrados en la ficha MGA, fortaleciendo los controles y estableciendo acciones de mejora oportunas, con el fin de evitar que su materialización impida el cumplimiento de la meta.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</si>
  <si>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r>
      <rPr>
        <b/>
        <sz val="10"/>
        <color theme="1"/>
        <rFont val="Arial"/>
        <family val="2"/>
      </rPr>
      <t xml:space="preserve">La ficha MGA tiene registrado 4 riesgos de los cuales:
</t>
    </r>
    <r>
      <rPr>
        <sz val="10"/>
        <color theme="1"/>
        <rFont val="Arial"/>
        <family val="2"/>
      </rPr>
      <t xml:space="preserve">• Uno (1) es de calendario, uno (1) asociado a fenómenos de tipo biológico, uno (1) administrativo y uno (1) operacional; los cuales no estan relacionados en el mapa de riesgos del proceso, No obstante, según la información suministrada por la subdirección, no se materializaron los riesgos del proyecto, toda vez que se contó con medidas de mitigación
No obstante, según la información suministrada por la subdirección, mediante correo electronico: </t>
    </r>
    <r>
      <rPr>
        <i/>
        <sz val="10"/>
        <color theme="1"/>
        <rFont val="Arial"/>
        <family val="2"/>
      </rPr>
      <t>"(...) la MGA , acorde con los lineamientos de Planeación Distrital, es usada para formular los proyectos de inversión y, tanto sus riesgos como la demás información de la herramienta, es insumo para dicha formulación. La metodología MGA no establece un seguimiento a sus riesgos y, por tanto, está Subdirección no lo realiza, no obstante, se realiza un seguimiento mensual por cada proyecto en el que se ha evidenciado el cumplimiento de todas las metas durante el 2023, que implica a su vez, la no materialización de los riesgos inmersos en la formulación".</t>
    </r>
  </si>
  <si>
    <t>El porcentaje de ejecución con corte a 30 de junio del 2022 fue del 100% con
respecto a lo programado correspondiente a la realización de 15 actividades y atención de 13.002 beneficiados.
Las actividades deportivas comunitarias se desarrollan a través de los siguientes programas: Eventos metropolitanos y campeonatos. Certámenes de nuevas tendencias no tenía programación de actividades para esta trimestre. Cabe aclarar que los beneficiados pudieron asistir a una o más actividades, a saber:
2.1. Eventos Metropolitanos
2.2 Campeonatos
2.3 Certámenes de Nuevas Tendencias Deportivas</t>
  </si>
  <si>
    <t>Durante el primer trimestre la meta no tuvo programación por lo que los avances relacionados a esta meta corresponden al rastreo de la información relativa a los temas de gestión de conocimiento del proyecto correspondiente a los últimos años, con el fin de ir unificando las fuentes, tipos de documento y piezas para poder ser incorporadas al total de evidencias que conformarán el repositorio de información oficial.
El cumplimiento de la meta está programado para el mes de noviembre, sin embargo, dentro de las gestiones adelantadas para dar cumplimiento, se tiene:
- Solicitud repositorio de información para la Investigación y gestión del conocimiento de la STRD.
- Repositorio de la Dirección de Observatorio de Cultura Recreación y Deporte
de la Secretaría Distrital de Cultura Recreación y Deporte.</t>
  </si>
  <si>
    <r>
      <t xml:space="preserve">A 30 de junio de 2023 esta meta tuvo una ejecución del 100% con respecto a lo programado con el desarrollo de 2 campañas:
</t>
    </r>
    <r>
      <rPr>
        <b/>
        <sz val="10"/>
        <color theme="1"/>
        <rFont val="Arial"/>
        <family val="2"/>
      </rPr>
      <t xml:space="preserve">Día de la mujer: </t>
    </r>
    <r>
      <rPr>
        <sz val="10"/>
        <color theme="1"/>
        <rFont val="Arial"/>
        <family val="2"/>
      </rPr>
      <t xml:space="preserve">Se llevó a cabo, en el marco de la conmemoración del día internacional de la mujer, un evento de divulgación del proyecto en el cual se
vincularon acciones de formación ciudadana; en un horario de 8 am a 12 pm se realizaron actividades recreo deportivas para las mujeres asistentes al Parque el Tunal en este día.
</t>
    </r>
    <r>
      <rPr>
        <b/>
        <sz val="10"/>
        <color theme="1"/>
        <rFont val="Arial"/>
        <family val="2"/>
      </rPr>
      <t>Día de los niños:</t>
    </r>
    <r>
      <rPr>
        <sz val="10"/>
        <color theme="1"/>
        <rFont val="Arial"/>
        <family val="2"/>
      </rPr>
      <t xml:space="preserve"> El 28 de abril se realizó la jornada de la niñez con el objetivo de fortalecer conductas ciudadanas en niños y niñas que promuevan un mejor relacionamiento con su entorno y su comunidad, en espacios públicos a través del juego en los parques. </t>
    </r>
  </si>
  <si>
    <r>
      <t xml:space="preserve">A 30 de junio de 2023 esta meta tuvo una ejecución del 100% con respecto a lo programado con el desarrollo de 2 jornadas:
</t>
    </r>
    <r>
      <rPr>
        <b/>
        <sz val="10"/>
        <color theme="1"/>
        <rFont val="Arial"/>
        <family val="2"/>
      </rPr>
      <t xml:space="preserve">Primer fortalecimiento:
Lugar: Parque Metropolitano Simón Bolívar.
Escenario: Talud Bajo.
Fecha: 28 de marzo de 2023.
</t>
    </r>
    <r>
      <rPr>
        <sz val="10"/>
        <color theme="1"/>
        <rFont val="Arial"/>
        <family val="2"/>
      </rPr>
      <t xml:space="preserve">
</t>
    </r>
    <r>
      <rPr>
        <b/>
        <sz val="10"/>
        <color theme="1"/>
        <rFont val="Arial"/>
        <family val="2"/>
      </rPr>
      <t xml:space="preserve">Descripción: </t>
    </r>
    <r>
      <rPr>
        <sz val="10"/>
        <color theme="1"/>
        <rFont val="Arial"/>
        <family val="2"/>
      </rPr>
      <t xml:space="preserve">Son actividades recreativas realizadas por y para los equipos
operativos del proyecto recreación y deporte para la formación ciudadana, siguiendo los lineamientos técnicos y pedagógicos establecidos, utilizando un sistema de rotación por diferentes bases o estaciones de juego.
</t>
    </r>
    <r>
      <rPr>
        <b/>
        <sz val="10"/>
        <color theme="1"/>
        <rFont val="Arial"/>
        <family val="2"/>
      </rPr>
      <t xml:space="preserve">
Segundo fortalecimiento:
Lugar: Parque Nacional Enrique Olaya Herrera
Fecha: 20 de Junio
Descripción:</t>
    </r>
    <r>
      <rPr>
        <sz val="10"/>
        <color theme="1"/>
        <rFont val="Arial"/>
        <family val="2"/>
      </rPr>
      <t xml:space="preserve"> Acercamiento al Parque Nacional Enrique Olaya Herrera como
espacio urbano y natural, que genera apreciación a los Cerros Orientales como reserva forestal protegida y a la historia moderna de la ciudad. Reconocimiento de los atractivos principales del lugar para generar sentido de pertenencia y fortalecer el valor de la confianza y espacio.</t>
    </r>
  </si>
  <si>
    <t>A 30 de junio de 2023 esta meta no tuvo programación ni ejecución. A continuación, se describen las principales actividades desarrolladas:
Se realizaron las revisiones de los diseños finales de cada una de las guías para envío definitivo a publicación. Es importante resaltar que todas las actividades recreodeportivas realizadas en el marco de este proyecto, deben contener la planeación y ejecución de acuerdo con la guía número 1 de Formación ciudadana, vinculando los valores y manifestaciones de la conducta de acuerdo a las guías de solidaridad, trabajo en equipo, confianza
y apropiación del espacio público.</t>
  </si>
  <si>
    <r>
      <t xml:space="preserve">Durante primer semestre esta meta no tuvo programación, sin embargo, durante la vigencia se han realizado diferentes actividades que dan cuenta del fortalecimiento de los Consejos locales, dando cumplimiento a la meta establecida en el 2022 con la ejecución del diplomado en administración y gestión deportiva:
</t>
    </r>
    <r>
      <rPr>
        <b/>
        <sz val="10"/>
        <color theme="1"/>
        <rFont val="Arial"/>
        <family val="2"/>
      </rPr>
      <t xml:space="preserve">Capacitación y fortalecimiento a consejos locales DRAFE descripción de las actividades de capacitación y fortalecimiento para los consejos locales DRAFE, fecha, ubicación, participantes.
</t>
    </r>
    <r>
      <rPr>
        <sz val="10"/>
        <color theme="1"/>
        <rFont val="Arial"/>
        <family val="2"/>
      </rPr>
      <t xml:space="preserve">
El proceso de capacitación y cualificación de los Consejeros Locales DRAFE se está realizando mediante la capacitación denominada “Diplomado en
Administración y Gestión Deportiva”
</t>
    </r>
    <r>
      <rPr>
        <b/>
        <sz val="10"/>
        <color theme="1"/>
        <rFont val="Arial"/>
        <family val="2"/>
      </rPr>
      <t>Fecha inicio del diplomado: 24 de marzo de 2023
Tiempo de duración: 24 de marzo al 17 de junio de 2023 (12 semanas)
Ubicación: Plataforma virtual y Zoom
Participantes inscritos: 86 Consejeros Locales y delegados de entidades DRAFE</t>
    </r>
  </si>
  <si>
    <t>$ 2.816.386.916 (25.57 %)</t>
  </si>
  <si>
    <t>$ 3.317.840.796 (23.63 %)</t>
  </si>
  <si>
    <t>$ 1.141.000 (1.02 %)</t>
  </si>
  <si>
    <t>$ 164.524.800 (14.28 %)</t>
  </si>
  <si>
    <t>$ 6.495.400 (2.99 %)</t>
  </si>
  <si>
    <t>$ 164.944.800 (10.40 %)</t>
  </si>
  <si>
    <t>$ 60.000.000 (100 %)</t>
  </si>
  <si>
    <r>
      <t xml:space="preserve">De acuerdo con la información del PAA 2023 se evidenció que la STRD registró 474 líneas asociadas a la meta y distribuidas por tipo de contrato así: 
</t>
    </r>
    <r>
      <rPr>
        <b/>
        <sz val="10"/>
        <color theme="1"/>
        <rFont val="Arial"/>
        <family val="2"/>
      </rPr>
      <t xml:space="preserve">• Contrato de Prestación de Servicios: </t>
    </r>
    <r>
      <rPr>
        <sz val="10"/>
        <color theme="1"/>
        <rFont val="Arial"/>
        <family val="2"/>
      </rPr>
      <t xml:space="preserve">455
</t>
    </r>
    <r>
      <rPr>
        <b/>
        <sz val="10"/>
        <color theme="1"/>
        <rFont val="Arial"/>
        <family val="2"/>
      </rPr>
      <t xml:space="preserve">• Contratos de suministro: </t>
    </r>
    <r>
      <rPr>
        <sz val="10"/>
        <color theme="1"/>
        <rFont val="Arial"/>
        <family val="2"/>
      </rPr>
      <t xml:space="preserve">8
</t>
    </r>
    <r>
      <rPr>
        <b/>
        <sz val="10"/>
        <color theme="1"/>
        <rFont val="Arial"/>
        <family val="2"/>
      </rPr>
      <t>• Por resolución:</t>
    </r>
    <r>
      <rPr>
        <sz val="10"/>
        <color theme="1"/>
        <rFont val="Arial"/>
        <family val="2"/>
      </rPr>
      <t xml:space="preserve"> 5
</t>
    </r>
    <r>
      <rPr>
        <b/>
        <sz val="10"/>
        <color theme="1"/>
        <rFont val="Arial"/>
        <family val="2"/>
      </rPr>
      <t>• Contratos de interadministrativo:</t>
    </r>
    <r>
      <rPr>
        <sz val="10"/>
        <color theme="1"/>
        <rFont val="Arial"/>
        <family val="2"/>
      </rPr>
      <t xml:space="preserve"> 4
</t>
    </r>
    <r>
      <rPr>
        <b/>
        <sz val="10"/>
        <color theme="1"/>
        <rFont val="Arial"/>
        <family val="2"/>
      </rPr>
      <t>• Compraventa:</t>
    </r>
    <r>
      <rPr>
        <sz val="10"/>
        <color theme="1"/>
        <rFont val="Arial"/>
        <family val="2"/>
      </rPr>
      <t xml:space="preserve"> 1
</t>
    </r>
    <r>
      <rPr>
        <b/>
        <sz val="10"/>
        <color theme="1"/>
        <rFont val="Arial"/>
        <family val="2"/>
      </rPr>
      <t>• Interventoria:</t>
    </r>
    <r>
      <rPr>
        <sz val="10"/>
        <color theme="1"/>
        <rFont val="Arial"/>
        <family val="2"/>
      </rPr>
      <t xml:space="preserve"> 1
</t>
    </r>
  </si>
  <si>
    <r>
      <t xml:space="preserve">De acuerdo con la información del PAA 2023 se evidenció que la STRD registró 9 líneas asociadas a la meta y distribuidas por tipo de contrato así: 
</t>
    </r>
    <r>
      <rPr>
        <b/>
        <sz val="10"/>
        <color theme="1"/>
        <rFont val="Arial"/>
        <family val="2"/>
      </rPr>
      <t xml:space="preserve">• Contrato de Prestación de Servicios: </t>
    </r>
    <r>
      <rPr>
        <sz val="10"/>
        <color theme="1"/>
        <rFont val="Arial"/>
        <family val="2"/>
      </rPr>
      <t xml:space="preserve">6
</t>
    </r>
    <r>
      <rPr>
        <b/>
        <sz val="10"/>
        <color theme="1"/>
        <rFont val="Arial"/>
        <family val="2"/>
      </rPr>
      <t xml:space="preserve">• Contratos de suministro: </t>
    </r>
    <r>
      <rPr>
        <sz val="10"/>
        <color theme="1"/>
        <rFont val="Arial"/>
        <family val="2"/>
      </rPr>
      <t xml:space="preserve">1
</t>
    </r>
    <r>
      <rPr>
        <b/>
        <sz val="10"/>
        <color theme="1"/>
        <rFont val="Arial"/>
        <family val="2"/>
      </rPr>
      <t>• Por resolución:</t>
    </r>
    <r>
      <rPr>
        <sz val="10"/>
        <color theme="1"/>
        <rFont val="Arial"/>
        <family val="2"/>
      </rPr>
      <t xml:space="preserve"> 1
</t>
    </r>
    <r>
      <rPr>
        <b/>
        <sz val="10"/>
        <color theme="1"/>
        <rFont val="Arial"/>
        <family val="2"/>
      </rPr>
      <t>• Contratos de interadministrativo:</t>
    </r>
    <r>
      <rPr>
        <sz val="10"/>
        <color theme="1"/>
        <rFont val="Arial"/>
        <family val="2"/>
      </rPr>
      <t xml:space="preserve"> 1</t>
    </r>
  </si>
  <si>
    <r>
      <t xml:space="preserve">De acuerdo con la información del PAA 2023 se evidenció que la STRD registró 232 líneas asociadas a la meta y distribuidas por tipo de contrato así: 
</t>
    </r>
    <r>
      <rPr>
        <b/>
        <sz val="10"/>
        <color theme="1"/>
        <rFont val="Arial"/>
        <family val="2"/>
      </rPr>
      <t xml:space="preserve">• Contrato de Prestación de Servicios: </t>
    </r>
    <r>
      <rPr>
        <sz val="10"/>
        <color theme="1"/>
        <rFont val="Arial"/>
        <family val="2"/>
      </rPr>
      <t xml:space="preserve">228
</t>
    </r>
    <r>
      <rPr>
        <b/>
        <sz val="10"/>
        <color theme="1"/>
        <rFont val="Arial"/>
        <family val="2"/>
      </rPr>
      <t xml:space="preserve">• Contratos de suministro: </t>
    </r>
    <r>
      <rPr>
        <sz val="10"/>
        <color theme="1"/>
        <rFont val="Arial"/>
        <family val="2"/>
      </rPr>
      <t xml:space="preserve">2
</t>
    </r>
    <r>
      <rPr>
        <b/>
        <sz val="10"/>
        <color theme="1"/>
        <rFont val="Arial"/>
        <family val="2"/>
      </rPr>
      <t>• Por resolución:</t>
    </r>
    <r>
      <rPr>
        <sz val="10"/>
        <color theme="1"/>
        <rFont val="Arial"/>
        <family val="2"/>
      </rPr>
      <t xml:space="preserve"> 1
</t>
    </r>
    <r>
      <rPr>
        <b/>
        <sz val="10"/>
        <color theme="1"/>
        <rFont val="Arial"/>
        <family val="2"/>
      </rPr>
      <t>• Contratos de interadministrativo:</t>
    </r>
    <r>
      <rPr>
        <sz val="10"/>
        <color theme="1"/>
        <rFont val="Arial"/>
        <family val="2"/>
      </rPr>
      <t xml:space="preserve"> 1</t>
    </r>
  </si>
  <si>
    <r>
      <t xml:space="preserve">De acuerdo con la información del PAA 2023 se evidenció que la STRD registró 24 líneas asociadas a la meta y distribuidas por tipo de contrato así: 
</t>
    </r>
    <r>
      <rPr>
        <b/>
        <sz val="10"/>
        <color theme="1"/>
        <rFont val="Arial"/>
        <family val="2"/>
      </rPr>
      <t>• Contrato de Prestación de Servicios:</t>
    </r>
    <r>
      <rPr>
        <sz val="10"/>
        <color theme="1"/>
        <rFont val="Arial"/>
        <family val="2"/>
      </rPr>
      <t xml:space="preserve"> 22
</t>
    </r>
    <r>
      <rPr>
        <b/>
        <sz val="10"/>
        <color theme="1"/>
        <rFont val="Arial"/>
        <family val="2"/>
      </rPr>
      <t>• Contratos de suministro:</t>
    </r>
    <r>
      <rPr>
        <sz val="10"/>
        <color theme="1"/>
        <rFont val="Arial"/>
        <family val="2"/>
      </rPr>
      <t xml:space="preserve"> 1
</t>
    </r>
    <r>
      <rPr>
        <b/>
        <sz val="10"/>
        <color theme="1"/>
        <rFont val="Arial"/>
        <family val="2"/>
      </rPr>
      <t>• Contratos de interadministrativo:</t>
    </r>
    <r>
      <rPr>
        <sz val="10"/>
        <color theme="1"/>
        <rFont val="Arial"/>
        <family val="2"/>
      </rPr>
      <t xml:space="preserve"> 1
</t>
    </r>
  </si>
  <si>
    <r>
      <t xml:space="preserve">De acuerdo con la información del PAA 2023 se evidenció que la STRD registró 252 líneas asociadas a la meta y distribuidas por tipo de contrato así: 
</t>
    </r>
    <r>
      <rPr>
        <b/>
        <sz val="10"/>
        <color theme="1"/>
        <rFont val="Arial"/>
        <family val="2"/>
      </rPr>
      <t>• Contrato de Prestación de Servicios:</t>
    </r>
    <r>
      <rPr>
        <sz val="10"/>
        <color theme="1"/>
        <rFont val="Arial"/>
        <family val="2"/>
      </rPr>
      <t xml:space="preserve"> 244
</t>
    </r>
    <r>
      <rPr>
        <b/>
        <sz val="10"/>
        <color theme="1"/>
        <rFont val="Arial"/>
        <family val="2"/>
      </rPr>
      <t xml:space="preserve">• Contratos de suministro: </t>
    </r>
    <r>
      <rPr>
        <sz val="10"/>
        <color theme="1"/>
        <rFont val="Arial"/>
        <family val="2"/>
      </rPr>
      <t xml:space="preserve">3
</t>
    </r>
    <r>
      <rPr>
        <b/>
        <sz val="10"/>
        <color theme="1"/>
        <rFont val="Arial"/>
        <family val="2"/>
      </rPr>
      <t>• Por resolución:</t>
    </r>
    <r>
      <rPr>
        <sz val="10"/>
        <color theme="1"/>
        <rFont val="Arial"/>
        <family val="2"/>
      </rPr>
      <t xml:space="preserve"> 2
</t>
    </r>
    <r>
      <rPr>
        <b/>
        <sz val="10"/>
        <color theme="1"/>
        <rFont val="Arial"/>
        <family val="2"/>
      </rPr>
      <t>• Contratos de interadministrativo:</t>
    </r>
    <r>
      <rPr>
        <sz val="10"/>
        <color theme="1"/>
        <rFont val="Arial"/>
        <family val="2"/>
      </rPr>
      <t xml:space="preserve"> 3</t>
    </r>
  </si>
  <si>
    <r>
      <t xml:space="preserve">De acuerdo con la información del PAA 2023 se evidenció que la STRD registró 3 líneas asociadas a la meta y distribuidas por tipo de contrato así: 
</t>
    </r>
    <r>
      <rPr>
        <b/>
        <sz val="10"/>
        <color theme="1"/>
        <rFont val="Arial"/>
        <family val="2"/>
      </rPr>
      <t>• Contrato de Prestación de Servicios:</t>
    </r>
    <r>
      <rPr>
        <sz val="10"/>
        <color theme="1"/>
        <rFont val="Arial"/>
        <family val="2"/>
      </rPr>
      <t xml:space="preserve"> 3</t>
    </r>
  </si>
  <si>
    <r>
      <rPr>
        <b/>
        <sz val="10"/>
        <rFont val="Arial"/>
        <family val="2"/>
      </rPr>
      <t xml:space="preserve">• Se asignaron recursos por: </t>
    </r>
    <r>
      <rPr>
        <sz val="10"/>
        <rFont val="Arial"/>
        <family val="2"/>
      </rPr>
      <t xml:space="preserve">$11.014.491.079, y se comprometio: $8.198.104.163 </t>
    </r>
    <r>
      <rPr>
        <b/>
        <sz val="10"/>
        <rFont val="Arial"/>
        <family val="2"/>
      </rPr>
      <t>(74.43 %)</t>
    </r>
    <r>
      <rPr>
        <sz val="10"/>
        <rFont val="Arial"/>
        <family val="2"/>
      </rPr>
      <t xml:space="preserve">.
</t>
    </r>
    <r>
      <rPr>
        <b/>
        <sz val="10"/>
        <rFont val="Arial"/>
        <family val="2"/>
      </rPr>
      <t>• Giros en la vigencia por:</t>
    </r>
    <r>
      <rPr>
        <sz val="10"/>
        <rFont val="Arial"/>
        <family val="2"/>
      </rPr>
      <t xml:space="preserve">  $590.400.689 </t>
    </r>
    <r>
      <rPr>
        <b/>
        <sz val="10"/>
        <rFont val="Arial"/>
        <family val="2"/>
      </rPr>
      <t>(7.20 %)</t>
    </r>
    <r>
      <rPr>
        <sz val="10"/>
        <rFont val="Arial"/>
        <family val="2"/>
      </rPr>
      <t xml:space="preserve">
</t>
    </r>
    <r>
      <rPr>
        <b/>
        <sz val="10"/>
        <rFont val="Arial"/>
        <family val="2"/>
      </rPr>
      <t xml:space="preserve">• Reservas constituidas 2022 (Ejecución 2023) en la meta 1: 
</t>
    </r>
    <r>
      <rPr>
        <sz val="10"/>
        <rFont val="Arial"/>
        <family val="2"/>
      </rPr>
      <t>$ 2.000.151.689</t>
    </r>
    <r>
      <rPr>
        <b/>
        <sz val="10"/>
        <rFont val="Arial"/>
        <family val="2"/>
      </rPr>
      <t>, Giros a I semestre de 2023:</t>
    </r>
    <r>
      <rPr>
        <sz val="10"/>
        <rFont val="Arial"/>
        <family val="2"/>
      </rPr>
      <t xml:space="preserve"> $1.360.703.123 (68.03%) </t>
    </r>
  </si>
  <si>
    <r>
      <rPr>
        <b/>
        <sz val="10"/>
        <color theme="1"/>
        <rFont val="Arial"/>
        <family val="2"/>
      </rPr>
      <t xml:space="preserve">• Se asignaron recursos por: 
</t>
    </r>
    <r>
      <rPr>
        <sz val="10"/>
        <color theme="1"/>
        <rFont val="Arial"/>
        <family val="2"/>
      </rPr>
      <t xml:space="preserve">$ 14.039.037.121, y se comprometio: $ 10,537,111,945 (76.37 %).
</t>
    </r>
    <r>
      <rPr>
        <b/>
        <sz val="10"/>
        <color theme="1"/>
        <rFont val="Arial"/>
        <family val="2"/>
      </rPr>
      <t xml:space="preserve">• Giros en la vigencia por: 
</t>
    </r>
    <r>
      <rPr>
        <sz val="10"/>
        <color theme="1"/>
        <rFont val="Arial"/>
        <family val="2"/>
      </rPr>
      <t xml:space="preserve">$ 365.886.394 (3.41 %)
</t>
    </r>
    <r>
      <rPr>
        <b/>
        <sz val="10"/>
        <color theme="1"/>
        <rFont val="Arial"/>
        <family val="2"/>
      </rPr>
      <t>• Reservas constituidas 2022 (Ejecución 2023)</t>
    </r>
    <r>
      <rPr>
        <sz val="10"/>
        <color theme="1"/>
        <rFont val="Arial"/>
        <family val="2"/>
      </rPr>
      <t xml:space="preserve"> en la meta 1: 
$ 2.377.891.005, </t>
    </r>
    <r>
      <rPr>
        <b/>
        <sz val="10"/>
        <color theme="1"/>
        <rFont val="Arial"/>
        <family val="2"/>
      </rPr>
      <t>Giros a I semestre de 2023:</t>
    </r>
    <r>
      <rPr>
        <sz val="10"/>
        <color theme="1"/>
        <rFont val="Arial"/>
        <family val="2"/>
      </rPr>
      <t xml:space="preserve"> $1.192.065.786 (50.13%) 
</t>
    </r>
  </si>
  <si>
    <r>
      <rPr>
        <b/>
        <sz val="10"/>
        <rFont val="Arial"/>
        <family val="2"/>
      </rPr>
      <t xml:space="preserve">• Se asignaron recursos por: </t>
    </r>
    <r>
      <rPr>
        <sz val="10"/>
        <rFont val="Arial"/>
        <family val="2"/>
      </rPr>
      <t xml:space="preserve">$112.013.000, y se comprometio: $110.872.000 </t>
    </r>
    <r>
      <rPr>
        <b/>
        <sz val="10"/>
        <rFont val="Arial"/>
        <family val="2"/>
      </rPr>
      <t>(98.98 %)</t>
    </r>
    <r>
      <rPr>
        <sz val="10"/>
        <rFont val="Arial"/>
        <family val="2"/>
      </rPr>
      <t xml:space="preserve">.
</t>
    </r>
    <r>
      <rPr>
        <b/>
        <sz val="10"/>
        <rFont val="Arial"/>
        <family val="2"/>
      </rPr>
      <t>• Giros en la vigencia por:</t>
    </r>
    <r>
      <rPr>
        <sz val="10"/>
        <rFont val="Arial"/>
        <family val="2"/>
      </rPr>
      <t xml:space="preserve">  $20.805.520 </t>
    </r>
    <r>
      <rPr>
        <b/>
        <sz val="10"/>
        <rFont val="Arial"/>
        <family val="2"/>
      </rPr>
      <t>(18.77 %)</t>
    </r>
    <r>
      <rPr>
        <sz val="10"/>
        <rFont val="Arial"/>
        <family val="2"/>
      </rPr>
      <t xml:space="preserve">
</t>
    </r>
    <r>
      <rPr>
        <b/>
        <sz val="10"/>
        <rFont val="Arial"/>
        <family val="2"/>
      </rPr>
      <t xml:space="preserve">• Reservas constituidas 2022 (Ejecución 2023) en la meta 1: 
</t>
    </r>
    <r>
      <rPr>
        <sz val="10"/>
        <rFont val="Arial"/>
        <family val="2"/>
      </rPr>
      <t>$ 29.678.770</t>
    </r>
    <r>
      <rPr>
        <b/>
        <sz val="10"/>
        <rFont val="Arial"/>
        <family val="2"/>
      </rPr>
      <t>, Giros a I semestre de 2023:</t>
    </r>
    <r>
      <rPr>
        <sz val="10"/>
        <rFont val="Arial"/>
        <family val="2"/>
      </rPr>
      <t xml:space="preserve"> $28.171.787 (94.92%) </t>
    </r>
  </si>
  <si>
    <r>
      <rPr>
        <b/>
        <sz val="10"/>
        <rFont val="Arial"/>
        <family val="2"/>
      </rPr>
      <t xml:space="preserve">• Se asignaron recursos por: </t>
    </r>
    <r>
      <rPr>
        <sz val="10"/>
        <rFont val="Arial"/>
        <family val="2"/>
      </rPr>
      <t xml:space="preserve">$1.151.840.400, y se comprometio: $987.315.600 </t>
    </r>
    <r>
      <rPr>
        <b/>
        <sz val="10"/>
        <rFont val="Arial"/>
        <family val="2"/>
      </rPr>
      <t>(85.72 %)</t>
    </r>
    <r>
      <rPr>
        <sz val="10"/>
        <rFont val="Arial"/>
        <family val="2"/>
      </rPr>
      <t xml:space="preserve">.
</t>
    </r>
    <r>
      <rPr>
        <b/>
        <sz val="10"/>
        <rFont val="Arial"/>
        <family val="2"/>
      </rPr>
      <t>• Giros en la vigencia por:</t>
    </r>
    <r>
      <rPr>
        <sz val="10"/>
        <rFont val="Arial"/>
        <family val="2"/>
      </rPr>
      <t xml:space="preserve">  $163.241.365 </t>
    </r>
    <r>
      <rPr>
        <b/>
        <sz val="10"/>
        <rFont val="Arial"/>
        <family val="2"/>
      </rPr>
      <t>(16.53 %)</t>
    </r>
    <r>
      <rPr>
        <sz val="10"/>
        <rFont val="Arial"/>
        <family val="2"/>
      </rPr>
      <t xml:space="preserve">
</t>
    </r>
    <r>
      <rPr>
        <b/>
        <sz val="10"/>
        <rFont val="Arial"/>
        <family val="2"/>
      </rPr>
      <t xml:space="preserve">• Reservas constituidas 2022 (Ejecución 2023) en la meta 1: 
</t>
    </r>
    <r>
      <rPr>
        <sz val="10"/>
        <rFont val="Arial"/>
        <family val="2"/>
      </rPr>
      <t>$ 20.499.612</t>
    </r>
    <r>
      <rPr>
        <b/>
        <sz val="10"/>
        <rFont val="Arial"/>
        <family val="2"/>
      </rPr>
      <t>, Giros a I semestre de 2023:</t>
    </r>
    <r>
      <rPr>
        <sz val="10"/>
        <rFont val="Arial"/>
        <family val="2"/>
      </rPr>
      <t xml:space="preserve"> $19.645.219 (95.83%) </t>
    </r>
  </si>
  <si>
    <r>
      <rPr>
        <b/>
        <sz val="10"/>
        <rFont val="Arial"/>
        <family val="2"/>
      </rPr>
      <t xml:space="preserve">• Se asignaron recursos por: </t>
    </r>
    <r>
      <rPr>
        <sz val="10"/>
        <rFont val="Arial"/>
        <family val="2"/>
      </rPr>
      <t xml:space="preserve">$217.577.800, y se comprometio: $211.082.400 </t>
    </r>
    <r>
      <rPr>
        <b/>
        <sz val="10"/>
        <rFont val="Arial"/>
        <family val="2"/>
      </rPr>
      <t>(97.01 %)</t>
    </r>
    <r>
      <rPr>
        <sz val="10"/>
        <rFont val="Arial"/>
        <family val="2"/>
      </rPr>
      <t xml:space="preserve">.
</t>
    </r>
    <r>
      <rPr>
        <b/>
        <sz val="10"/>
        <rFont val="Arial"/>
        <family val="2"/>
      </rPr>
      <t>• Giros en la vigencia por:</t>
    </r>
    <r>
      <rPr>
        <sz val="10"/>
        <rFont val="Arial"/>
        <family val="2"/>
      </rPr>
      <t xml:space="preserve">  $42.407.488 </t>
    </r>
    <r>
      <rPr>
        <b/>
        <sz val="10"/>
        <rFont val="Arial"/>
        <family val="2"/>
      </rPr>
      <t>(20.09 %)</t>
    </r>
    <r>
      <rPr>
        <sz val="10"/>
        <rFont val="Arial"/>
        <family val="2"/>
      </rPr>
      <t xml:space="preserve">
</t>
    </r>
    <r>
      <rPr>
        <b/>
        <sz val="10"/>
        <rFont val="Arial"/>
        <family val="2"/>
      </rPr>
      <t xml:space="preserve">• Reservas constituidas 2022 (Ejecución 2023) en la meta 1: 
</t>
    </r>
    <r>
      <rPr>
        <sz val="10"/>
        <rFont val="Arial"/>
        <family val="2"/>
      </rPr>
      <t>$ 14.684.651</t>
    </r>
    <r>
      <rPr>
        <b/>
        <sz val="10"/>
        <rFont val="Arial"/>
        <family val="2"/>
      </rPr>
      <t>, Giros a I semestre de 2023:</t>
    </r>
    <r>
      <rPr>
        <sz val="10"/>
        <rFont val="Arial"/>
        <family val="2"/>
      </rPr>
      <t xml:space="preserve"> $13.303.468 (90.59%) </t>
    </r>
  </si>
  <si>
    <r>
      <rPr>
        <b/>
        <sz val="10"/>
        <rFont val="Arial"/>
        <family val="2"/>
      </rPr>
      <t xml:space="preserve">• Se asignaron recursos por: </t>
    </r>
    <r>
      <rPr>
        <sz val="10"/>
        <rFont val="Arial"/>
        <family val="2"/>
      </rPr>
      <t xml:space="preserve">$1.586.130.600, y se comprometio: $1.421.185.800 </t>
    </r>
    <r>
      <rPr>
        <b/>
        <sz val="10"/>
        <rFont val="Arial"/>
        <family val="2"/>
      </rPr>
      <t>(89.60 %)</t>
    </r>
    <r>
      <rPr>
        <sz val="10"/>
        <rFont val="Arial"/>
        <family val="2"/>
      </rPr>
      <t xml:space="preserve">.
</t>
    </r>
    <r>
      <rPr>
        <b/>
        <sz val="10"/>
        <rFont val="Arial"/>
        <family val="2"/>
      </rPr>
      <t>• Giros en la vigencia por:</t>
    </r>
    <r>
      <rPr>
        <sz val="10"/>
        <rFont val="Arial"/>
        <family val="2"/>
      </rPr>
      <t xml:space="preserve">  $238.897.121 </t>
    </r>
    <r>
      <rPr>
        <b/>
        <sz val="10"/>
        <rFont val="Arial"/>
        <family val="2"/>
      </rPr>
      <t>(16.81 %)</t>
    </r>
    <r>
      <rPr>
        <sz val="10"/>
        <rFont val="Arial"/>
        <family val="2"/>
      </rPr>
      <t xml:space="preserve">
</t>
    </r>
    <r>
      <rPr>
        <b/>
        <sz val="10"/>
        <rFont val="Arial"/>
        <family val="2"/>
      </rPr>
      <t xml:space="preserve">• Reservas constituidas 2022 (Ejecución 2023) en la meta 1: 
</t>
    </r>
    <r>
      <rPr>
        <sz val="10"/>
        <rFont val="Arial"/>
        <family val="2"/>
      </rPr>
      <t>$ 112.658.557</t>
    </r>
    <r>
      <rPr>
        <b/>
        <sz val="10"/>
        <rFont val="Arial"/>
        <family val="2"/>
      </rPr>
      <t>, Giros a I semestre de 2023:</t>
    </r>
    <r>
      <rPr>
        <sz val="10"/>
        <rFont val="Arial"/>
        <family val="2"/>
      </rPr>
      <t xml:space="preserve"> $97.002.853 (86.10%) </t>
    </r>
  </si>
  <si>
    <r>
      <rPr>
        <b/>
        <sz val="10"/>
        <rFont val="Arial"/>
        <family val="2"/>
      </rPr>
      <t xml:space="preserve">• Se asignaron recursos por: </t>
    </r>
    <r>
      <rPr>
        <sz val="10"/>
        <rFont val="Arial"/>
        <family val="2"/>
      </rPr>
      <t xml:space="preserve">$60.000.000, y se comprometio: $0 
</t>
    </r>
    <r>
      <rPr>
        <b/>
        <sz val="10"/>
        <rFont val="Arial"/>
        <family val="2"/>
      </rPr>
      <t>(0 %)</t>
    </r>
    <r>
      <rPr>
        <sz val="10"/>
        <rFont val="Arial"/>
        <family val="2"/>
      </rPr>
      <t xml:space="preserve">.
</t>
    </r>
    <r>
      <rPr>
        <b/>
        <sz val="10"/>
        <rFont val="Arial"/>
        <family val="2"/>
      </rPr>
      <t>• Giros en la vigencia por:</t>
    </r>
    <r>
      <rPr>
        <sz val="10"/>
        <rFont val="Arial"/>
        <family val="2"/>
      </rPr>
      <t xml:space="preserve">  $0 
</t>
    </r>
    <r>
      <rPr>
        <b/>
        <sz val="10"/>
        <rFont val="Arial"/>
        <family val="2"/>
      </rPr>
      <t>(0 %)</t>
    </r>
    <r>
      <rPr>
        <sz val="10"/>
        <rFont val="Arial"/>
        <family val="2"/>
      </rPr>
      <t xml:space="preserve">
</t>
    </r>
    <r>
      <rPr>
        <b/>
        <sz val="10"/>
        <rFont val="Arial"/>
        <family val="2"/>
      </rPr>
      <t xml:space="preserve">• Reservas constituidas 2022 (Ejecución 2023) en la meta 1: 
</t>
    </r>
    <r>
      <rPr>
        <sz val="10"/>
        <rFont val="Arial"/>
        <family val="2"/>
      </rPr>
      <t>$ 29.715.821</t>
    </r>
    <r>
      <rPr>
        <b/>
        <sz val="10"/>
        <rFont val="Arial"/>
        <family val="2"/>
      </rPr>
      <t>, Giros a I semestre de 2023:</t>
    </r>
    <r>
      <rPr>
        <sz val="10"/>
        <rFont val="Arial"/>
        <family val="2"/>
      </rPr>
      <t xml:space="preserve"> $8.707.200 (29.30%) </t>
    </r>
  </si>
  <si>
    <r>
      <rPr>
        <b/>
        <sz val="10"/>
        <rFont val="Arial"/>
        <family val="2"/>
      </rPr>
      <t>Cuatrienio:</t>
    </r>
    <r>
      <rPr>
        <sz val="10"/>
        <rFont val="Arial"/>
        <family val="2"/>
      </rPr>
      <t xml:space="preserve"> Desarrollar 84.553 Acciones Recreativas Comunitarias Que Integren Herramientas
Para La Apropiación De Los Valores Ciudadanos.
</t>
    </r>
    <r>
      <rPr>
        <b/>
        <sz val="10"/>
        <rFont val="Arial"/>
        <family val="2"/>
      </rPr>
      <t xml:space="preserve">Meta 2023: </t>
    </r>
    <r>
      <rPr>
        <sz val="10"/>
        <rFont val="Arial"/>
        <family val="2"/>
      </rPr>
      <t xml:space="preserve">21,750
</t>
    </r>
  </si>
  <si>
    <r>
      <rPr>
        <b/>
        <sz val="10"/>
        <color theme="1"/>
        <rFont val="Arial"/>
        <family val="2"/>
      </rPr>
      <t>Avance Cuatrienio</t>
    </r>
    <r>
      <rPr>
        <sz val="10"/>
        <color theme="1"/>
        <rFont val="Arial"/>
        <family val="2"/>
      </rPr>
      <t xml:space="preserve">
63,780 (75.43 %)
</t>
    </r>
    <r>
      <rPr>
        <b/>
        <sz val="10"/>
        <color theme="1"/>
        <rFont val="Arial"/>
        <family val="2"/>
      </rPr>
      <t>Avance vigencia 2023:</t>
    </r>
    <r>
      <rPr>
        <sz val="10"/>
        <color theme="1"/>
        <rFont val="Arial"/>
        <family val="2"/>
      </rPr>
      <t xml:space="preserve">
8,382. (38.54 %)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</si>
  <si>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$32,644 </t>
    </r>
    <r>
      <rPr>
        <b/>
        <sz val="10"/>
        <color theme="1"/>
        <rFont val="Arial"/>
        <family val="2"/>
      </rPr>
      <t>(*)</t>
    </r>
    <r>
      <rPr>
        <sz val="10"/>
        <color theme="1"/>
        <rFont val="Arial"/>
        <family val="2"/>
      </rPr>
      <t xml:space="preserve">
</t>
    </r>
    <r>
      <rPr>
        <b/>
        <sz val="10"/>
        <color theme="1"/>
        <rFont val="Arial"/>
        <family val="2"/>
      </rPr>
      <t>Ejecutado: (2020 - 2023):</t>
    </r>
    <r>
      <rPr>
        <sz val="10"/>
        <color theme="1"/>
        <rFont val="Arial"/>
        <family val="2"/>
      </rPr>
      <t xml:space="preserve"> $25,600 </t>
    </r>
    <r>
      <rPr>
        <b/>
        <sz val="10"/>
        <color theme="1"/>
        <rFont val="Arial"/>
        <family val="2"/>
      </rPr>
      <t>(*)</t>
    </r>
    <r>
      <rPr>
        <sz val="10"/>
        <color theme="1"/>
        <rFont val="Arial"/>
        <family val="2"/>
      </rPr>
      <t xml:space="preserve">
</t>
    </r>
    <r>
      <rPr>
        <b/>
        <sz val="10"/>
        <color theme="1"/>
        <rFont val="Arial"/>
        <family val="2"/>
      </rPr>
      <t>Avance:</t>
    </r>
    <r>
      <rPr>
        <sz val="10"/>
        <color theme="1"/>
        <rFont val="Arial"/>
        <family val="2"/>
      </rPr>
      <t xml:space="preserve"> 78.42 %
</t>
    </r>
    <r>
      <rPr>
        <b/>
        <sz val="10"/>
        <color theme="1"/>
        <rFont val="Arial"/>
        <family val="2"/>
      </rPr>
      <t xml:space="preserve">(*) Millones de pesos corrientes
</t>
    </r>
    <r>
      <rPr>
        <sz val="10"/>
        <color theme="1"/>
        <rFont val="Arial"/>
        <family val="2"/>
      </rPr>
      <t xml:space="preserve">
</t>
    </r>
    <r>
      <rPr>
        <b/>
        <sz val="10"/>
        <color theme="1"/>
        <rFont val="Arial"/>
        <family val="2"/>
      </rPr>
      <t>Fuente: Plan de Acción 2020-2024</t>
    </r>
  </si>
  <si>
    <r>
      <rPr>
        <b/>
        <sz val="10"/>
        <rFont val="Arial"/>
        <family val="2"/>
      </rPr>
      <t>Cuatrienio:</t>
    </r>
    <r>
      <rPr>
        <sz val="10"/>
        <rFont val="Arial"/>
        <family val="2"/>
      </rPr>
      <t xml:space="preserve"> Desarrollar 226 Actividades Deportivas Comunitarias Que Integren Herramientas Para
La Apropiacion De Los Valores Ciudadanos.
</t>
    </r>
    <r>
      <rPr>
        <b/>
        <sz val="10"/>
        <rFont val="Arial"/>
        <family val="2"/>
      </rPr>
      <t>Meta 2023:</t>
    </r>
    <r>
      <rPr>
        <sz val="10"/>
        <rFont val="Arial"/>
        <family val="2"/>
      </rPr>
      <t xml:space="preserve"> 64</t>
    </r>
  </si>
  <si>
    <r>
      <rPr>
        <b/>
        <sz val="10"/>
        <color theme="1"/>
        <rFont val="Arial"/>
        <family val="2"/>
      </rPr>
      <t>Avance Cuatrienio:</t>
    </r>
    <r>
      <rPr>
        <sz val="10"/>
        <color theme="1"/>
        <rFont val="Arial"/>
        <family val="2"/>
      </rPr>
      <t xml:space="preserve">
158 (69.91 %)
</t>
    </r>
    <r>
      <rPr>
        <b/>
        <sz val="10"/>
        <color theme="1"/>
        <rFont val="Arial"/>
        <family val="2"/>
      </rPr>
      <t>Avance vigencia 2023:</t>
    </r>
    <r>
      <rPr>
        <sz val="10"/>
        <color theme="1"/>
        <rFont val="Arial"/>
        <family val="2"/>
      </rPr>
      <t xml:space="preserve">
15 (23,44 %)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</si>
  <si>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$40,286 (*)
</t>
    </r>
    <r>
      <rPr>
        <b/>
        <sz val="10"/>
        <color theme="1"/>
        <rFont val="Arial"/>
        <family val="2"/>
      </rPr>
      <t>Ejecutado: (2020 - 2023):</t>
    </r>
    <r>
      <rPr>
        <sz val="10"/>
        <color theme="1"/>
        <rFont val="Arial"/>
        <family val="2"/>
      </rPr>
      <t xml:space="preserve"> $29,888 (*)
</t>
    </r>
    <r>
      <rPr>
        <b/>
        <sz val="10"/>
        <color theme="1"/>
        <rFont val="Arial"/>
        <family val="2"/>
      </rPr>
      <t>Avance:</t>
    </r>
    <r>
      <rPr>
        <sz val="10"/>
        <color theme="1"/>
        <rFont val="Arial"/>
        <family val="2"/>
      </rPr>
      <t xml:space="preserve"> 74.19 %
</t>
    </r>
    <r>
      <rPr>
        <b/>
        <sz val="10"/>
        <color theme="1"/>
        <rFont val="Arial"/>
        <family val="2"/>
      </rPr>
      <t>(*) Millones de pesos corrientes</t>
    </r>
    <r>
      <rPr>
        <sz val="10"/>
        <color theme="1"/>
        <rFont val="Arial"/>
        <family val="2"/>
      </rPr>
      <t xml:space="preserve">
</t>
    </r>
    <r>
      <rPr>
        <b/>
        <sz val="10"/>
        <color theme="1"/>
        <rFont val="Arial"/>
        <family val="2"/>
      </rPr>
      <t>Fuente: Plan de Acción 2020-2024</t>
    </r>
  </si>
  <si>
    <r>
      <rPr>
        <b/>
        <sz val="10"/>
        <rFont val="Arial"/>
        <family val="2"/>
      </rPr>
      <t>Cuatrienio:</t>
    </r>
    <r>
      <rPr>
        <sz val="10"/>
        <rFont val="Arial"/>
        <family val="2"/>
      </rPr>
      <t xml:space="preserve"> Desarrollar E Implementar 1 Laboratorio De Investigación De Acciones Recreativas,
Deportivas Y De Actividad Física.
</t>
    </r>
    <r>
      <rPr>
        <b/>
        <sz val="10"/>
        <rFont val="Arial"/>
        <family val="2"/>
      </rPr>
      <t>Meta 2023:</t>
    </r>
    <r>
      <rPr>
        <sz val="10"/>
        <rFont val="Arial"/>
        <family val="2"/>
      </rPr>
      <t xml:space="preserve"> 1</t>
    </r>
  </si>
  <si>
    <r>
      <rPr>
        <b/>
        <sz val="10"/>
        <color theme="1"/>
        <rFont val="Arial"/>
        <family val="2"/>
      </rPr>
      <t>Avance Cuatrienio:</t>
    </r>
    <r>
      <rPr>
        <sz val="10"/>
        <color theme="1"/>
        <rFont val="Arial"/>
        <family val="2"/>
      </rPr>
      <t xml:space="preserve">
No es viable acumular los porcentajes de cada vigencia, dado que se trata de una meta de tipo de anualización constante.
</t>
    </r>
    <r>
      <rPr>
        <b/>
        <sz val="10"/>
        <color theme="1"/>
        <rFont val="Arial"/>
        <family val="2"/>
      </rPr>
      <t>Avance vigencia 2023:</t>
    </r>
    <r>
      <rPr>
        <sz val="10"/>
        <color theme="1"/>
        <rFont val="Arial"/>
        <family val="2"/>
      </rPr>
      <t xml:space="preserve">
0 (0 %)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</si>
  <si>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$ 380 (*)
</t>
    </r>
    <r>
      <rPr>
        <b/>
        <sz val="10"/>
        <color theme="1"/>
        <rFont val="Arial"/>
        <family val="2"/>
      </rPr>
      <t>Ejecutado: (2020 - 2023):</t>
    </r>
    <r>
      <rPr>
        <sz val="10"/>
        <color theme="1"/>
        <rFont val="Arial"/>
        <family val="2"/>
      </rPr>
      <t xml:space="preserve"> $ 263 (*)
</t>
    </r>
    <r>
      <rPr>
        <b/>
        <sz val="10"/>
        <color theme="1"/>
        <rFont val="Arial"/>
        <family val="2"/>
      </rPr>
      <t>Avance:</t>
    </r>
    <r>
      <rPr>
        <sz val="10"/>
        <color theme="1"/>
        <rFont val="Arial"/>
        <family val="2"/>
      </rPr>
      <t xml:space="preserve"> 69.22 %
</t>
    </r>
    <r>
      <rPr>
        <b/>
        <sz val="10"/>
        <color theme="1"/>
        <rFont val="Arial"/>
        <family val="2"/>
      </rPr>
      <t>(*) Millones de pesos corrientes</t>
    </r>
    <r>
      <rPr>
        <sz val="10"/>
        <color theme="1"/>
        <rFont val="Arial"/>
        <family val="2"/>
      </rPr>
      <t xml:space="preserve">
</t>
    </r>
    <r>
      <rPr>
        <b/>
        <sz val="10"/>
        <color theme="1"/>
        <rFont val="Arial"/>
        <family val="2"/>
      </rPr>
      <t>Fuente: Plan de Acción 2020-2024</t>
    </r>
  </si>
  <si>
    <r>
      <rPr>
        <b/>
        <sz val="10"/>
        <rFont val="Arial"/>
        <family val="2"/>
      </rPr>
      <t>Cuatrienio:</t>
    </r>
    <r>
      <rPr>
        <sz val="10"/>
        <rFont val="Arial"/>
        <family val="2"/>
      </rPr>
      <t xml:space="preserve"> Desarrollar 16 Campañas De Difusión, Promoción Y Socialización De La Estrategía
De Formación Ciudadana Abierta A La Ciudadanía.
</t>
    </r>
    <r>
      <rPr>
        <b/>
        <sz val="10"/>
        <rFont val="Arial"/>
        <family val="2"/>
      </rPr>
      <t>Meta 2023:</t>
    </r>
    <r>
      <rPr>
        <sz val="10"/>
        <rFont val="Arial"/>
        <family val="2"/>
      </rPr>
      <t xml:space="preserve"> 4</t>
    </r>
  </si>
  <si>
    <r>
      <rPr>
        <b/>
        <sz val="10"/>
        <color theme="1"/>
        <rFont val="Arial"/>
        <family val="2"/>
      </rPr>
      <t>Avance Cuatrienio:</t>
    </r>
    <r>
      <rPr>
        <sz val="10"/>
        <color theme="1"/>
        <rFont val="Arial"/>
        <family val="2"/>
      </rPr>
      <t xml:space="preserve">
12 (75 %)
</t>
    </r>
    <r>
      <rPr>
        <b/>
        <sz val="10"/>
        <color theme="1"/>
        <rFont val="Arial"/>
        <family val="2"/>
      </rPr>
      <t>Avance vigencia 2023:</t>
    </r>
    <r>
      <rPr>
        <sz val="10"/>
        <color theme="1"/>
        <rFont val="Arial"/>
        <family val="2"/>
      </rPr>
      <t xml:space="preserve">
2 (50 %)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</si>
  <si>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$2,148 (*)
</t>
    </r>
    <r>
      <rPr>
        <b/>
        <sz val="10"/>
        <color theme="1"/>
        <rFont val="Arial"/>
        <family val="2"/>
      </rPr>
      <t>Ejecutado: (2020 - 2023):</t>
    </r>
    <r>
      <rPr>
        <sz val="10"/>
        <color theme="1"/>
        <rFont val="Arial"/>
        <family val="2"/>
      </rPr>
      <t xml:space="preserve"> $ 1,973 (*)
</t>
    </r>
    <r>
      <rPr>
        <b/>
        <sz val="10"/>
        <color theme="1"/>
        <rFont val="Arial"/>
        <family val="2"/>
      </rPr>
      <t>Avance:</t>
    </r>
    <r>
      <rPr>
        <sz val="10"/>
        <color theme="1"/>
        <rFont val="Arial"/>
        <family val="2"/>
      </rPr>
      <t xml:space="preserve"> 91.84 %
</t>
    </r>
    <r>
      <rPr>
        <b/>
        <sz val="10"/>
        <color theme="1"/>
        <rFont val="Arial"/>
        <family val="2"/>
      </rPr>
      <t>(*) Millones de pesos corrientes
Fuente: Plan de Acción 2020-2024</t>
    </r>
  </si>
  <si>
    <r>
      <rPr>
        <b/>
        <sz val="10"/>
        <rFont val="Arial"/>
        <family val="2"/>
      </rPr>
      <t xml:space="preserve">Cuatrienio: </t>
    </r>
    <r>
      <rPr>
        <sz val="10"/>
        <rFont val="Arial"/>
        <family val="2"/>
      </rPr>
      <t xml:space="preserve">Realizar 16 Jornadas De Fortalecimiento Metodológico A Los Gestores De Recreación
Y Deporte.
</t>
    </r>
    <r>
      <rPr>
        <b/>
        <sz val="10"/>
        <rFont val="Arial"/>
        <family val="2"/>
      </rPr>
      <t>Meta 2023:</t>
    </r>
    <r>
      <rPr>
        <sz val="10"/>
        <rFont val="Arial"/>
        <family val="2"/>
      </rPr>
      <t xml:space="preserve"> 4</t>
    </r>
  </si>
  <si>
    <r>
      <rPr>
        <b/>
        <sz val="10"/>
        <color theme="1"/>
        <rFont val="Arial"/>
        <family val="2"/>
      </rPr>
      <t>Avance Cuatrienio:</t>
    </r>
    <r>
      <rPr>
        <sz val="10"/>
        <color theme="1"/>
        <rFont val="Arial"/>
        <family val="2"/>
      </rPr>
      <t xml:space="preserve">
10 (62.50 %)
</t>
    </r>
    <r>
      <rPr>
        <b/>
        <sz val="10"/>
        <color theme="1"/>
        <rFont val="Arial"/>
        <family val="2"/>
      </rPr>
      <t>Avance vigencia 2023:</t>
    </r>
    <r>
      <rPr>
        <sz val="10"/>
        <color theme="1"/>
        <rFont val="Arial"/>
        <family val="2"/>
      </rPr>
      <t xml:space="preserve">
2 (50 %)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</si>
  <si>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$ 794 (*)
</t>
    </r>
    <r>
      <rPr>
        <b/>
        <sz val="10"/>
        <color theme="1"/>
        <rFont val="Arial"/>
        <family val="2"/>
      </rPr>
      <t>Ejecutado: (2020 - 2023):</t>
    </r>
    <r>
      <rPr>
        <sz val="10"/>
        <color theme="1"/>
        <rFont val="Arial"/>
        <family val="2"/>
      </rPr>
      <t xml:space="preserve"> $ 595 (*)
</t>
    </r>
    <r>
      <rPr>
        <b/>
        <sz val="10"/>
        <color theme="1"/>
        <rFont val="Arial"/>
        <family val="2"/>
      </rPr>
      <t>Avance:</t>
    </r>
    <r>
      <rPr>
        <sz val="10"/>
        <color theme="1"/>
        <rFont val="Arial"/>
        <family val="2"/>
      </rPr>
      <t xml:space="preserve"> 75.01 %
</t>
    </r>
    <r>
      <rPr>
        <b/>
        <sz val="10"/>
        <color theme="1"/>
        <rFont val="Arial"/>
        <family val="2"/>
      </rPr>
      <t>(*) Millones de pesos corrientes
Fuente: Plan de Acción 2020-2024</t>
    </r>
  </si>
  <si>
    <r>
      <rPr>
        <b/>
        <sz val="10"/>
        <rFont val="Arial"/>
        <family val="2"/>
      </rPr>
      <t>Cuatrienio:</t>
    </r>
    <r>
      <rPr>
        <sz val="10"/>
        <rFont val="Arial"/>
        <family val="2"/>
      </rPr>
      <t xml:space="preserve"> Elaborar e Implementar 5 Guias Pedagógicas Para La Formación Ciudadana A Traves
De La Recreación Y El Deporte.
</t>
    </r>
    <r>
      <rPr>
        <b/>
        <sz val="10"/>
        <rFont val="Arial"/>
        <family val="2"/>
      </rPr>
      <t>Meta 2023:</t>
    </r>
    <r>
      <rPr>
        <sz val="10"/>
        <rFont val="Arial"/>
        <family val="2"/>
      </rPr>
      <t xml:space="preserve"> 1</t>
    </r>
  </si>
  <si>
    <r>
      <rPr>
        <b/>
        <sz val="10"/>
        <color theme="1"/>
        <rFont val="Arial"/>
        <family val="2"/>
      </rPr>
      <t>Avance Cuatrienio:</t>
    </r>
    <r>
      <rPr>
        <sz val="10"/>
        <color theme="1"/>
        <rFont val="Arial"/>
        <family val="2"/>
      </rPr>
      <t xml:space="preserve">
3 (60 %)
</t>
    </r>
    <r>
      <rPr>
        <b/>
        <sz val="10"/>
        <color theme="1"/>
        <rFont val="Arial"/>
        <family val="2"/>
      </rPr>
      <t>Avance vigencia 2023:</t>
    </r>
    <r>
      <rPr>
        <sz val="10"/>
        <color theme="1"/>
        <rFont val="Arial"/>
        <family val="2"/>
      </rPr>
      <t xml:space="preserve">
0 (0 %)</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</si>
  <si>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$7,888(*)
</t>
    </r>
    <r>
      <rPr>
        <b/>
        <sz val="10"/>
        <color theme="1"/>
        <rFont val="Arial"/>
        <family val="2"/>
      </rPr>
      <t>Ejecutado: (2020 - 2023):</t>
    </r>
    <r>
      <rPr>
        <sz val="10"/>
        <color theme="1"/>
        <rFont val="Arial"/>
        <family val="2"/>
      </rPr>
      <t xml:space="preserve"> $5,887 (*)
</t>
    </r>
    <r>
      <rPr>
        <b/>
        <sz val="10"/>
        <color theme="1"/>
        <rFont val="Arial"/>
        <family val="2"/>
      </rPr>
      <t>Avance:</t>
    </r>
    <r>
      <rPr>
        <sz val="10"/>
        <color theme="1"/>
        <rFont val="Arial"/>
        <family val="2"/>
      </rPr>
      <t xml:space="preserve"> 74.63 %
</t>
    </r>
    <r>
      <rPr>
        <b/>
        <sz val="10"/>
        <color theme="1"/>
        <rFont val="Arial"/>
        <family val="2"/>
      </rPr>
      <t>(*) Millones de pesos corrientes
Fuente: Plan de Acción 2020-2024</t>
    </r>
  </si>
  <si>
    <r>
      <rPr>
        <b/>
        <sz val="10"/>
        <rFont val="Arial"/>
        <family val="2"/>
      </rPr>
      <t>Cuatrienio:</t>
    </r>
    <r>
      <rPr>
        <sz val="10"/>
        <rFont val="Arial"/>
        <family val="2"/>
      </rPr>
      <t xml:space="preserve"> Fortalecer 20 Consejos Locales De Deporte, Recreación, Actividad Física, Parques,
Escenarios Y Equipamientos Recreativos Y Deportivos Drafe.
</t>
    </r>
    <r>
      <rPr>
        <b/>
        <sz val="10"/>
        <rFont val="Arial"/>
        <family val="2"/>
      </rPr>
      <t>Meta 2023:</t>
    </r>
    <r>
      <rPr>
        <sz val="10"/>
        <rFont val="Arial"/>
        <family val="2"/>
      </rPr>
      <t xml:space="preserve"> 20</t>
    </r>
  </si>
  <si>
    <r>
      <rPr>
        <b/>
        <sz val="10"/>
        <color theme="1"/>
        <rFont val="Arial"/>
        <family val="2"/>
      </rPr>
      <t xml:space="preserve">En el cuatrienio el avance de recursos fue el siguiente: </t>
    </r>
    <r>
      <rPr>
        <sz val="10"/>
        <color theme="1"/>
        <rFont val="Arial"/>
        <family val="2"/>
      </rPr>
      <t xml:space="preserve">
</t>
    </r>
    <r>
      <rPr>
        <b/>
        <sz val="10"/>
        <color theme="1"/>
        <rFont val="Arial"/>
        <family val="2"/>
      </rPr>
      <t>Programado (2020 - 2024):</t>
    </r>
    <r>
      <rPr>
        <sz val="10"/>
        <color theme="1"/>
        <rFont val="Arial"/>
        <family val="2"/>
      </rPr>
      <t xml:space="preserve"> $ 352 (*)
</t>
    </r>
    <r>
      <rPr>
        <b/>
        <sz val="10"/>
        <color theme="1"/>
        <rFont val="Arial"/>
        <family val="2"/>
      </rPr>
      <t xml:space="preserve">Ejecutado: (2020 - 2023): </t>
    </r>
    <r>
      <rPr>
        <sz val="10"/>
        <color theme="1"/>
        <rFont val="Arial"/>
        <family val="2"/>
      </rPr>
      <t xml:space="preserve">$ 246 (*)
</t>
    </r>
    <r>
      <rPr>
        <b/>
        <sz val="10"/>
        <color theme="1"/>
        <rFont val="Arial"/>
        <family val="2"/>
      </rPr>
      <t>Avance:</t>
    </r>
    <r>
      <rPr>
        <sz val="10"/>
        <color theme="1"/>
        <rFont val="Arial"/>
        <family val="2"/>
      </rPr>
      <t xml:space="preserve"> 69.87 %
</t>
    </r>
    <r>
      <rPr>
        <b/>
        <sz val="10"/>
        <color theme="1"/>
        <rFont val="Arial"/>
        <family val="2"/>
      </rPr>
      <t>(*) Millones de pesos corrientes
Fuente: Plan de Acción 2020-2024</t>
    </r>
  </si>
  <si>
    <t>• Posibilidad de afectación económica por efecto de recortes presupuestales y mayor carga administrativa para la atención que representa los hallazgos formulados por la Contraloría de Bogotá sobre el particular, debido a la no cancelación dentro de la vigencia fiscal de los compromisos, lo que genera la constitución de reservas presupuestales. 
• Posibilidad de afectación económica, por la no asignación de recursos, al no comprometer la totalidad de la apropiación asignada, específicamente para la meta 2, ocasionando un riesgo para la gestión presupuestal y que a futuro puede afectar el cumplimiento de objetivos institucionales del IDRD.</t>
  </si>
  <si>
    <t xml:space="preserve">• Se recomienda realizar un permanente control a la ejecución física y presupuestal programada en el PDD, de manera que se asegure el cumplimiento de los compromisos proyectados año tras año y se minimice la constitución de reservas presupuestales para la siguientes vigencias.
• Se sugiere revisar el avance de ejecución de recursos y giros en las actividades propuestas para la meta; así como liberar con prontitud los recursos no programados, de tal manera que puedan ser utilizados eficientemente en lo que resta de la vigencia.
• Realizar el seguimiento y tratamiento oportuno a los riesgos identificados en el proyecto, registrados en la ficha MGA, fortaleciendo los controles y estableciendo acciones de mejora oportunas, con el fin de evitar que su materialización impida el cumplimiento de la meta.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</si>
  <si>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r>
      <t xml:space="preserve">El porcentaje de ejecución con corte a 30 de junio del 2023 fue del 101% con respecto a lo programado, beneficiando a 3.469 a niños, niñas y adolescentes con procesos de iniciación y formación deportiva en el Distrito Capital respecto. 
</t>
    </r>
    <r>
      <rPr>
        <b/>
        <sz val="10"/>
        <color theme="1"/>
        <rFont val="Arial"/>
        <family val="2"/>
      </rPr>
      <t xml:space="preserve">Se realizaron:
- </t>
    </r>
    <r>
      <rPr>
        <sz val="10"/>
        <color theme="1"/>
        <rFont val="Arial"/>
        <family val="2"/>
      </rPr>
      <t>Sesiones de entrenamiento de acuerdo los lineamientos establecidos en la etapa de iniciación y formación deportiva. (presenciales, virtuales o por medios adaptados a las necesidades de la población).
- Festivales o eventos deportivos: presenciales, virtuales o por medios adaptados</t>
    </r>
  </si>
  <si>
    <t>El porcentaje de ejecución con corte a 30 de junio del 2023 fue del 100.9% correspondiente a la realización de 8.382 acciones de 8.307 programadas y 421.051 beneficiados. (Cabe aclarar que los beneficiados pudieron asistir a una o más actividades.)
Para la vigencia 2023 se continúa con la implementación del modelo operativo que se traía desde el año inmediatamente anterior: por sectores (etario, social y étnico), por zonas, identificando tres zonas a nivel distrital.
Las acciones recreativas comunitarias se desarrollan a través de los siguientes programas:
1.1 Vacaciones Recreativas
1.2 Parques para la Cultura Ciudadana
1.3 Ecoaventuras
1.4 Recorriendo Mi Ciudad
1.5 Reconociendo Nuestras Habilidades
1.6 Círculos Lúdicos
1.7 Recréate en Familia
1.8 Recreolympiadas
1.9 Red Sensibilizándonos</t>
  </si>
  <si>
    <t xml:space="preserve">De acuerdo con la información suministrada por la Subdirección Técnica de Recreación y Deportes - STRD, se cumplió la meta física con las siguientes actividades, a saber: 
La meta tuvo un cumplimiento del 37.11% respecto a lo programado correspondiente para la vigencia 2023; no obstante, en el primer semestre se programó 55.998 y se realizaron 58.343, cumpliendo al 100%, con una participación de 914.842 personas. Cabe aclarar que dichos beneficiarios pudieron asistir a una o más actividades de la estrategia. 
Las actividades se desarrollan a través de los siguientes programas: (i) actividad física comunidad general en las se incluyó programas tales como: actividad física virtual, recreovía, clases grupales de actividad física y gimnasios al parque; (ii) Actividad Física Persona Mayor: Pasaporte Vital; (iii) Deporte para la Vida: corresponde a sesiones de entrenamiento deportivo para el fomento de la Actividad Física; (iv) Eventos en el cual se llevó a cabo: - Sube Monserrate 2023. - Día Mundial de la Actividad Física - Actívate y mejora tu vida. (v) Manzanas del cuidado – Actividad Física son espacios físicos donde se articulan diversos servicios como jardines infantiles, espacios para persona mayor y para las personas con discapacidad con lugares para la recreación, formación, capacitación y la transformación cultural. 
Así mismo, la OCI verificó los reportes de SIM correspondiente al primer semestre del 2023 de los programas Deporte para la Vida y Actividad Fisca y formato entrega metas los cuales soportan el cumplimiento de la meta física.  
Fuente: Informe de Gestión 2023, soportes STRD 
</t>
  </si>
  <si>
    <r>
      <t xml:space="preserve">De acuerdo con la información suministrada por la Subdirección Técnica de Parques -STP, cumplió la meta física con las siguientes actividades, entre otras: 
• </t>
    </r>
    <r>
      <rPr>
        <b/>
        <sz val="10"/>
        <rFont val="Arial"/>
        <family val="2"/>
      </rPr>
      <t>Realizar acciones para el cuidado, la conservación, recuperación y restauración del componente ambiental de los parques y escenarios</t>
    </r>
    <r>
      <rPr>
        <sz val="10"/>
        <rFont val="Arial"/>
        <family val="2"/>
      </rPr>
      <t>: (i) en 14 parques intervenidos, se realizó limpieza y mantenimiento general de cuerpos de agua (lagos, estanques y fuentes), (ii) control de macrófitas, (iii) control de niveles de los 146 cuerpos de agua y (iv) adecuaciones de equipos de aireación; adicionalmente, se realizó extracción de especies vegetales invasoras mediante brigada de aseo en el parque Simón Bolívar.
Lo anterior, se corroboró con lo registrado en el informe de gestión ambiental de enero a junio de 2023, en el cual se señaló que se llevó a cabo el mantenimiento de los cuerpos de agua en los parques: Villa Alemana, Tunal, Timiza, Estadio de Techo, Ciudad Montes, Tercer Milenio, Renacimiento, Parque Nacional, Los Hippies, Los Novios, De los Niños y las Niñas, Virgilio Barco, Simón Bolívar y La Florida; Actividad permanente de mantenimiento a las zonas verdes (área total: 666.852 m2) del parque La Florida, atención de medicina veterinaria, suministro de alimentos, entre otras actividades 
•</t>
    </r>
    <r>
      <rPr>
        <b/>
        <sz val="10"/>
        <rFont val="Arial"/>
        <family val="2"/>
      </rPr>
      <t>Manejo integral de residuos sólidos de los Parques y Escenarios operados</t>
    </r>
    <r>
      <rPr>
        <sz val="10"/>
        <rFont val="Arial"/>
        <family val="2"/>
      </rPr>
      <t>: Se realizó el reporte de los residuos sólidos y orgánicos reaprovechados y se estimó la reducción de emisiones asociados a este reaprovechamiento. 
➢ Aprovechamiento de residuos sólidos en el Parque Simón Bolívar: 12.571,30 Kg 
➢ Aprovechamiento de residuos orgánicos Parque Simón Bolívar: 8.804 Kg 
➢ Residuos reciclados Parque la Florida: 4.432 Kg 
Como resultado de las intervenciones por reaprovechamiento de residuos sólidos se evitaron: 3.01 ton CO2e en el Parque Simón Bolívar, 52% de material aprovechado equivalente a 4.992 Kg en el Parque la Florida y 826 kg en el Parque Virrey y Grandes Escenarios (Estadio Nemesio el Campin).
Fuente Informe de Gestión I semestre 2023 e Informe de Gestión Ambiental de enero a junio de 2023.</t>
    </r>
  </si>
  <si>
    <r>
      <t xml:space="preserve">De acuerdo con la información suministrada por la </t>
    </r>
    <r>
      <rPr>
        <b/>
        <sz val="10"/>
        <rFont val="Arial"/>
        <family val="2"/>
      </rPr>
      <t>Subdirección Técnica de Recreación y Deportes - STRD</t>
    </r>
    <r>
      <rPr>
        <sz val="10"/>
        <rFont val="Arial"/>
        <family val="2"/>
      </rPr>
      <t xml:space="preserve">, se adelantaron las siguientes actividades, a saber:
</t>
    </r>
    <r>
      <rPr>
        <b/>
        <sz val="10"/>
        <rFont val="Arial"/>
        <family val="2"/>
      </rPr>
      <t xml:space="preserve">Actividad 1. Sesiones de clase de formación en centros de interés de deportes y actividad física (presenciales, virtuales o por medios adaptados a las necesidades del escolar).
</t>
    </r>
    <r>
      <rPr>
        <sz val="10"/>
        <rFont val="Arial"/>
        <family val="2"/>
      </rPr>
      <t>• El proyecto de inversión del IDRD ofrece la enseñanza de 35 deportes como centros de interés a los escolares de las Instituciones Educativas Distritales inscritas por medio de un pacto de cobertura, asignando formadores especializados en deporte y actividad física, orientados y apoyados por un equipo pedagógico y uno social que refuerza los conceptos y pedagogías necesarias para una intervención efectiva en los/las estudiantes beneficiados/as.</t>
    </r>
    <r>
      <rPr>
        <b/>
        <sz val="10"/>
        <rFont val="Arial"/>
        <family val="2"/>
      </rPr>
      <t xml:space="preserve">
</t>
    </r>
    <r>
      <rPr>
        <sz val="10"/>
        <rFont val="Arial"/>
        <family val="2"/>
      </rPr>
      <t>• La formación de los escolares se realiza de forma presencial y se ejecuta en las Instituciones Educativas Distritales y en los escenarios del Sistema Distrital de Parques de la ciudad. Para el corte 30 de junio de 2023 se realizaron 28.208 sesiones de clase de formación en los centros de interés de deportes y actividad física</t>
    </r>
    <r>
      <rPr>
        <b/>
        <sz val="10"/>
        <rFont val="Arial"/>
        <family val="2"/>
      </rPr>
      <t xml:space="preserve">.
Actividad 2. Festivales, exhibiciones y eventos deportivos (presenciales, virtuales o por medios adaptados a las necesidades del escolar).
</t>
    </r>
    <r>
      <rPr>
        <sz val="10"/>
        <rFont val="Arial"/>
        <family val="2"/>
      </rPr>
      <t xml:space="preserve">Las 112 actividades que se adelantaron fueron de índole presencial con la participación de escolares del proyecto, entre ellas, Panamericano de esgrima categorías cadetes juvenil, selectivo equipo de porras, encuentros deportivos zona 6, Festival intramural de natación Federico García Lorca IED, Nacional de Judo Bucaramanga, entre otras.
</t>
    </r>
    <r>
      <rPr>
        <b/>
        <sz val="10"/>
        <rFont val="Arial"/>
        <family val="2"/>
      </rPr>
      <t>Fuente: Informe de Gestión 2023.</t>
    </r>
  </si>
  <si>
    <r>
      <t xml:space="preserve">De acuerdo con la información suministrada por la </t>
    </r>
    <r>
      <rPr>
        <b/>
        <sz val="10"/>
        <rFont val="Arial"/>
        <family val="2"/>
      </rPr>
      <t>Subdirección Técnica de Parques -STP</t>
    </r>
    <r>
      <rPr>
        <sz val="10"/>
        <rFont val="Arial"/>
        <family val="2"/>
      </rPr>
      <t>, cumplió la meta física con las siguientes actividades, entre otras: 
• En el primer semestre de 2023 en el marco de la Cuenta Satélite del Deporte de Bogotá se trabajó en la etapa de procesamiento de los datos, en el análisis y en la difusión de los resultados. Se realizó el evento de la presentación de los resultados Macroeconómicos de la cuenta satélite del deporte de Bogotá la directora del IDRD, el subdirector de parques y la directora del DANE, en la sala de prensa del estadio el Campín con la asistencia de 50 invitados del sector de deporte, recreación y actividad física. la STP allegó soportes que dieron cuenta del cumplimiento de la meta física, entre otros: Boletín Técnico - Cuenta Satélite del Deporte, que tiene por objeto realizar la medición del valor agregado de las actividades económicas relacionadas con el deporte de Bogotá. 
• Se firmó convenio con el DANE y el IDRD que tiene como objetivo: "</t>
    </r>
    <r>
      <rPr>
        <i/>
        <sz val="10"/>
        <rFont val="Arial"/>
        <family val="2"/>
      </rPr>
      <t>Aunar esfuerzos técnicos, administrativos, tecnológicos y financieros entre el DANE/FONDANE y el Instituto Distrital de Recreación y Deporte (IDRD) para la elaboración de las cuentas de producción y generación del ingreso 2022 provisional y 2023 preliminar de la Cuenta Satélite del Deporte de Bogotá (CSDB)"</t>
    </r>
    <r>
      <rPr>
        <sz val="10"/>
        <rFont val="Arial"/>
        <family val="2"/>
      </rPr>
      <t xml:space="preserve">. Se remitió convenio IDRD-CTO-2903-2023 en el cual los aportes por parte del IDRD están por valor de $139.995.257. 
</t>
    </r>
    <r>
      <rPr>
        <b/>
        <sz val="10"/>
        <rFont val="Arial"/>
        <family val="2"/>
      </rPr>
      <t>Fuente:</t>
    </r>
    <r>
      <rPr>
        <sz val="10"/>
        <rFont val="Arial"/>
        <family val="2"/>
      </rPr>
      <t xml:space="preserve"> Informe de Gestión 2023, se adjuntó registro fotográfico.</t>
    </r>
  </si>
  <si>
    <r>
      <t xml:space="preserve">Según información aportada por la </t>
    </r>
    <r>
      <rPr>
        <b/>
        <sz val="10"/>
        <rFont val="Arial"/>
        <family val="2"/>
      </rPr>
      <t xml:space="preserve">STC, </t>
    </r>
    <r>
      <rPr>
        <sz val="10"/>
        <rFont val="Arial"/>
        <family val="2"/>
      </rPr>
      <t xml:space="preserve">se realizaron las siguientes actividades: 
Para el primer semestre se relacionó el avance en la actividad de la contratación del personal de apoyo, del valor asignado por $ 2.430.977.200 se suscriben 24 contratos de prestación de servicios profesionales y de apoyo a la gestión por un valor de $ 2.069.214.200, con un 88% de ejecución de los recursos programados, y una adición al contrato de Consultoría Actualización y Saneamiento del Sistema Distrital de Parques.
</t>
    </r>
    <r>
      <rPr>
        <b/>
        <sz val="10"/>
        <rFont val="Arial"/>
        <family val="2"/>
      </rPr>
      <t>Fuente: Informe de Gestión I Semestre 2023</t>
    </r>
  </si>
  <si>
    <r>
      <t xml:space="preserve">
</t>
    </r>
    <r>
      <rPr>
        <b/>
        <sz val="10"/>
        <rFont val="Arial"/>
        <family val="2"/>
      </rPr>
      <t xml:space="preserve">
Cuatrienio</t>
    </r>
    <r>
      <rPr>
        <sz val="10"/>
        <rFont val="Arial"/>
        <family val="2"/>
      </rPr>
      <t xml:space="preserve">: No es viable acumular los porcentajes de cada vigencia, dado que se trata de una meta de tipo de anualización constante.
</t>
    </r>
    <r>
      <rPr>
        <b/>
        <sz val="10"/>
        <rFont val="Arial"/>
        <family val="2"/>
      </rPr>
      <t>Avance vigencia 2023</t>
    </r>
    <r>
      <rPr>
        <sz val="10"/>
        <rFont val="Arial"/>
        <family val="2"/>
      </rPr>
      <t xml:space="preserve">:
(45.14%/100) = 45.14%
</t>
    </r>
  </si>
  <si>
    <r>
      <rPr>
        <b/>
        <sz val="10"/>
        <rFont val="Arial"/>
        <family val="2"/>
      </rPr>
      <t>Cuatrienio</t>
    </r>
    <r>
      <rPr>
        <sz val="10"/>
        <rFont val="Arial"/>
        <family val="2"/>
      </rPr>
      <t xml:space="preserve">: Realizar el 100% de los estudios y diseños, interventoría y consultoría de parques y/o escenarios deportivos
</t>
    </r>
    <r>
      <rPr>
        <b/>
        <sz val="10"/>
        <rFont val="Arial"/>
        <family val="2"/>
      </rPr>
      <t>Vigencia 2023: 100%</t>
    </r>
  </si>
  <si>
    <t>• Gestionar lo pertinente para comprometer el 17.54% restante de la asignación presupuestal.
• Gestionar los pagos de forma oportuna de acuerdo con el cumplimiento de las obligaciones contractuales, tanto de los compromisos como de las reservas,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Teniendo en cuenta que la meta en magnitud presentó un avance significativo se recomienda mantener los controles administrativos con el fin de dar cumplimento con lo programado para la vigencia 2023.
• Continuar con el tratamiento oportuno a los riesgos identificados en el proyecto, registrados en la ficha MGA, fortaleciendo los controles y estableciendo acciones de mejora oportunas, con el fin de evitar que su materialización impida el cumplimiento de la meta.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t>
  </si>
  <si>
    <r>
      <t>La ficha MGA tiene registrado 6 riesgos de los cuales uno (1) es operacional, uno (1) de calendario, uno (1) financiero, dos (2) asociados a fenómenos de tipo biológico y uno (1) de mercado, incluyendo dos (2) enfocados a la emergencia sanitaria por causa del COVID19. 
La STC remitió matriz de tratamiento de riesgo MGA, incluyendo (6) riesgos adicionales a los inicialmente registrados en la ficha (dos (2) de corrupción, dos (2) preventivos, uno (1) detectivo y uno (1) asociado de a fenómenos de tipo biológico), registrando las medidas de mitigación implementadas por el proceso, no se indicó sobre la materialización de los mismos. 
De acuerdo con el Mapa de Riegos de Gestión del proceso, se identificó el Riesgo: “</t>
    </r>
    <r>
      <rPr>
        <i/>
        <sz val="10"/>
        <rFont val="Arial"/>
        <family val="2"/>
      </rPr>
      <t>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
    </r>
    <r>
      <rPr>
        <sz val="10"/>
        <rFont val="Arial"/>
        <family val="2"/>
      </rPr>
      <t>tas”, incluyendo como control: “</t>
    </r>
    <r>
      <rPr>
        <i/>
        <sz val="10"/>
        <rFont val="Arial"/>
        <family val="2"/>
      </rPr>
      <t>Realizar seguimiento para revisar la ejecución de las metas frente a lo programado, así como el monitoreo de los riesgos descritos en las fichas MGA con el fin de tomar las acciones a que haya lugar</t>
    </r>
    <r>
      <rPr>
        <sz val="10"/>
        <rFont val="Arial"/>
        <family val="2"/>
      </rPr>
      <t>”; observando que la STC aplicó los controles, toda vez que reportaron cumplimiento de la gestión.</t>
    </r>
  </si>
  <si>
    <r>
      <t xml:space="preserve">Según la información aportada por la SAF, se adelantaron las siguientes actividades, entre otras:
</t>
    </r>
    <r>
      <rPr>
        <b/>
        <sz val="10"/>
        <rFont val="Arial"/>
        <family val="2"/>
      </rPr>
      <t xml:space="preserve">Actividad 1. Desarrollar actividades relacionadas para la sostenibilidad y mejora del sistema de gestión:
</t>
    </r>
    <r>
      <rPr>
        <sz val="10"/>
        <rFont val="Arial"/>
        <family val="2"/>
      </rPr>
      <t xml:space="preserve">En el marco del PIGA:
• se promovió la participación de la estrategia de la Secretaría Distrital de Movilidad - día de la Movilidad Sostenible. 
• de manera bimensual se divulga una pieza comunicativa diseñada por la OAC promoviendo el apagón ambiental del Distrito.
• cada jueves se realizaron actividades de compostaje en la Paca biodigestora con participación de funcionarios y contratistas.
• se celebró Semana Ambiental 2023, son slogan IDRD reverdece a Bogotá. 
En el marco del Sistema de Seguridad y Salud en el Trabajo:
• se realizó presupuesto para ejecución del sistema de gestión en SST y actas mensuales COPASST.
• se elaboró reporte de accidentes de trabajo y enfermedad laboral.
• se revisó programa de vigilancia epidemiológica de desórdenes musculoesqueléticos.
• se celebró semana de la Seguridad y Salud en el Trabajo.
• se realizaron diversos talleres relacionados con seguridad en el trabajo.
</t>
    </r>
    <r>
      <rPr>
        <b/>
        <sz val="10"/>
        <rFont val="Arial"/>
        <family val="2"/>
      </rPr>
      <t xml:space="preserve">Actividad 2. Mejorar  el servicio de  atención a la ciudadanía </t>
    </r>
    <r>
      <rPr>
        <sz val="10"/>
        <rFont val="Arial"/>
        <family val="2"/>
      </rPr>
      <t xml:space="preserve">
• se realizó valoración al cumplimiento de los criterios de calidad en la respuesta a los requerimientos de la ciudadanía y cierre PQRDS en el aplicativo  Bogotá Te Escucha-SDQS. 
• se realizó informe de calidad de las respuestas a PQRDS cerradas en Bogotá Te Escucha y se socializó a toda la entidad a través de ORFEO para que cada área genere un plan de mejoramiento, si es del caso, y mejorar calidad y tiempo de respuestas a la ciudadanía. 
• se gestionó el proceso de contratación de personal que apoya las áreas de Atención al Ciudadano.
</t>
    </r>
    <r>
      <rPr>
        <b/>
        <sz val="10"/>
        <rFont val="Arial"/>
        <family val="2"/>
      </rPr>
      <t>Fuente Informe de Gestión I Semestre 2023</t>
    </r>
  </si>
  <si>
    <r>
      <rPr>
        <b/>
        <sz val="10"/>
        <rFont val="Arial"/>
        <family val="2"/>
      </rPr>
      <t>• Se asignaron recursos por:</t>
    </r>
    <r>
      <rPr>
        <sz val="10"/>
        <rFont val="Arial"/>
        <family val="2"/>
      </rPr>
      <t xml:space="preserve"> 
$2.573.903.585 y se ha comprometido 82.46%.
</t>
    </r>
    <r>
      <rPr>
        <b/>
        <sz val="10"/>
        <rFont val="Arial"/>
        <family val="2"/>
      </rPr>
      <t xml:space="preserve"> • Giros primer semestre:</t>
    </r>
    <r>
      <rPr>
        <sz val="10"/>
        <rFont val="Arial"/>
        <family val="2"/>
      </rPr>
      <t xml:space="preserve">
$668.208.666 (31.48%).
</t>
    </r>
    <r>
      <rPr>
        <b/>
        <sz val="10"/>
        <rFont val="Arial"/>
        <family val="2"/>
      </rPr>
      <t>• Reservas constituidas 2022:</t>
    </r>
    <r>
      <rPr>
        <sz val="10"/>
        <rFont val="Arial"/>
        <family val="2"/>
      </rPr>
      <t xml:space="preserve">
(Ejecución 2023): $12.401.541.757 
Giros I semestre 2023:
$3.201.171.074 (25.81%).
</t>
    </r>
  </si>
  <si>
    <t xml:space="preserve">En el cuatrienio el avance de recursos fue el siguiente:
Programado (2020 - 2024): $29,657*
Ejecutado:  $28,545*
Avance: 96,25%
(*)Millones de pesos 
Fuente: Plan de Acción 2020-2024
</t>
  </si>
  <si>
    <t xml:space="preserve">• Gestionar lo pertinente para lograr comprometer el 69,43% restante de la asignación presupuestal,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Gestionar los pagos de forma oportuna de acuerdo con el cumplimiento de las obligaciones contractuales, tanto de los compromisos como de las reservas, en observancia al principio de anualidad.
• Teniendo en cuenta que la meta en magnitud se cumplió de acuerdo con lo planeado, se recomienda mantener los controles administrativos con el fin de dar cumplimento con lo programado para la vigencia 2023. 
• Continuar con el tratamiento oportuno a los riesgos identificados en el proyecto, registrados en la ficha MGA, fortaleciendo los controles y estableciendo acciones de mejora oportunas, con el fin de evitar que su materialización impida el cumplimiento de la meta; así mismo, contar con los soportes relacionados con la aplicación de los protocolos de bioseguridad y demás acciones que permita evidenciar el tratamiento de los riesgos.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 </t>
  </si>
  <si>
    <t>• Se observó consistencia, entre los reportes: Seguimiento a las metas de los proyectos de inversión, seguimiento mensual de metas, Ejecución presupuestal - SEVEN y SEGPLAN, en cuanto al cumplimiento de la meta física y presupuestal. 
• Considerando los soportes remitidos por la STP, se verificó el cumplimiento de la meta física, con el informe de gestión ambiental de enero a junio de 2023. 
• Falta por comprometer 69.43% del total de la apropiación; Los giros en el primer semestre de 2023 fueron del 9.83%
• Se observó la efectividad de los controles aplicados en el pago de las reservas constituidas en la vigencia 2022 y giradas en el primer semestre de 2023, las cuales ascendieron al 75.65%. 
• Se identificaron riesgos asociados a la pandemia del COVID -19 y emergencia sanitaria en la ficha MGA situación que, a pesar de persistir, disminuyó su impacto en el 2023, por lo que se recomienda revisar los riesgos y si es el caso ajustarlos a la nueva realidad; adicionalmente, no se allegó soportes de aplicación de controles para los demás riesgos de la MGA.</t>
  </si>
  <si>
    <r>
      <t>La ficha MGA tiene registrado 7 riesgos de los cuales uno (1) es operacional, uno (1) de calendario, dos (2) son de tipo financieros, uno (1) asociado a fenómenos de tipo biológico, uno (1) de mercado y uno (1) de carácter legal; observando que uno (1) está relacionado en el mapa de riesgos de gestión del proceso correspondiente a la reducción de los recursos por aprovechamiento económico, al cual se le realizó tratamiento; dos (2) relacionados con ocasión de la emergencia sanitaria por causa del COVID19, se evidenció que los riesgos de la MGA esta integrados al mapa de riesgos de gestión del proceso de Administración y Mantenimiento de Parques y Escenarios. 
La STP remitió matriz de tratamiento de riesgo MGA, identificado cinco (5) riesgos adicionales a los inicialmente registrados en la ficha (uno de tipo legal y dos de sanitarios, otro de mercado y otro asociado a fenómenos de origen humano no intencionales: aglomeración de público), se informó que no se materializaron los riesgos, remitiendo los Protocolo de Bioseguridad para las disciplinas de: Bolo, Canotaje, Gimnasia Squash, Tenis De Campo; como soporte para mitigar los riesgos asociados al COVID, sin que se evidencie su aplicación en los diferentes parques y escenarios; así mismo, no se soportó acciones de mitigación, ni seguimiento, para los demás riesgos identificados en la MGA. 
De acuerdo con el Mapa de Riegos de Gestión del proceso vigencia 2023, se identificó el Riesgo: “</t>
    </r>
    <r>
      <rPr>
        <i/>
        <sz val="10"/>
        <rFont val="Arial"/>
        <family val="2"/>
      </rPr>
      <t>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t>
    </r>
    <r>
      <rPr>
        <sz val="10"/>
        <rFont val="Arial"/>
        <family val="2"/>
      </rPr>
      <t>, incluyendo como control: “</t>
    </r>
    <r>
      <rPr>
        <i/>
        <sz val="10"/>
        <rFont val="Arial"/>
        <family val="2"/>
      </rPr>
      <t>Realizar seguimiento para revisar la ejecución de las metas frente a lo programado</t>
    </r>
    <r>
      <rPr>
        <sz val="10"/>
        <rFont val="Arial"/>
        <family val="2"/>
      </rPr>
      <t>", así como el "</t>
    </r>
    <r>
      <rPr>
        <i/>
        <sz val="10"/>
        <rFont val="Arial"/>
        <family val="2"/>
      </rPr>
      <t>monitoreo de los riesgos descritos en las fichas MGA con el fin de tomar las acciones a que haya lugar</t>
    </r>
    <r>
      <rPr>
        <sz val="10"/>
        <rFont val="Arial"/>
        <family val="2"/>
      </rPr>
      <t xml:space="preserve">”; observando que la STP está aplicando los controles, toda vez que remitieron los soportes que dan cuenta de la gestión. </t>
    </r>
  </si>
  <si>
    <t xml:space="preserve">De acuerdo con la información del PAA 2023 se evidenció que la STP registró 21 líneas asociadas a la meta 1, que para el Primer Semestre se programó 13 líneas, observando que dos (2) líneas no registran un valor estimado por tipo de contrato así: 
• Prestación de Servicios Profesionales y de Apoyo a la Gestión: 7. 
• Prestación de Servicios: 6.  
Ahora bien, con respecto a lo reportado por STP, los contratos suscritos en el primer semestre de 2023 fueron 10, por tipo de contratos, así:: 
•Prestación de Servicios:3 
•Prestación de Servicios Profesionales y de Apoyo a la Gestión: 7, 
Así las cosas, del total de líneas reportadas en el PAA 2023 para el primer semestre, excluyendo aquellas sin asignación presupuestal (2), no se gestionó una (1), Por otro, el valor de compromisos y giros reportados por la STP vrs SEVEN corresponden.
 </t>
  </si>
  <si>
    <t xml:space="preserve">
En el cuatrienio el avance de recursos fue el siguiente: 
Programado (2020 - 2024): $16.553 *
Ejecutado: $9.119*
Avance: 55.09%
*Millones de pesos 
Fuente: Plan de Acción 2020-2024</t>
  </si>
  <si>
    <r>
      <rPr>
        <b/>
        <sz val="10"/>
        <color theme="1"/>
        <rFont val="Arial"/>
        <family val="2"/>
      </rPr>
      <t xml:space="preserve">La ficha MGA tiene registrado 4 riesgos de los cuales:
</t>
    </r>
    <r>
      <rPr>
        <sz val="10"/>
        <color theme="1"/>
        <rFont val="Arial"/>
        <family val="2"/>
      </rPr>
      <t xml:space="preserve">• Uno (1) es de calendario, uno (1) asociado a fenómenos de tipo biológico, uno (1) administrativo y uno (1) operacional; los cuales no estan relacionados en el mapa de riesgos del proceso, No obstante, según la información suministrada por la subdirección, no se materializaron los riesgos del proyecto, toda vez que se contó con medidas de mitigación
No obstante, según la información suministrada por la subdirección, mediante correo electronico: </t>
    </r>
    <r>
      <rPr>
        <i/>
        <sz val="10"/>
        <color theme="1"/>
        <rFont val="Arial"/>
        <family val="2"/>
      </rPr>
      <t>"(...) la MGA , acorde con los lineamientos de Planeación Distrital, es usada para formular los proyectos de inversión y, tanto sus riesgos como la demás información de la herramienta, es insumo para dicha formulación. La metodología MGA no establece un seguimiento a sus riesgos y, por tanto, está Subdirección no lo realiza, no obstante, se realiza un seguimiento mensual por cada proyecto en el que se ha evidenciado el cumplimiento de todas las metas durante el 2023, que implica a su vez, la no materialización de los riesgos inmersos en la formulación".</t>
    </r>
  </si>
  <si>
    <r>
      <t xml:space="preserve">De acuerdo con la información del PAA 2023 se evidenció que la STRD registró 477 líneas asociadas a la meta y distribuidas por tipo de contrato así: 
</t>
    </r>
    <r>
      <rPr>
        <b/>
        <sz val="10"/>
        <color theme="1"/>
        <rFont val="Arial"/>
        <family val="2"/>
      </rPr>
      <t xml:space="preserve">• Contrato de Prestación de Servicios: </t>
    </r>
    <r>
      <rPr>
        <sz val="10"/>
        <color theme="1"/>
        <rFont val="Arial"/>
        <family val="2"/>
      </rPr>
      <t xml:space="preserve">456
</t>
    </r>
    <r>
      <rPr>
        <b/>
        <sz val="10"/>
        <color theme="1"/>
        <rFont val="Arial"/>
        <family val="2"/>
      </rPr>
      <t xml:space="preserve">• Contratos de suministro: </t>
    </r>
    <r>
      <rPr>
        <sz val="10"/>
        <color theme="1"/>
        <rFont val="Arial"/>
        <family val="2"/>
      </rPr>
      <t xml:space="preserve">8
</t>
    </r>
    <r>
      <rPr>
        <b/>
        <sz val="10"/>
        <color theme="1"/>
        <rFont val="Arial"/>
        <family val="2"/>
      </rPr>
      <t>• Por resolución:</t>
    </r>
    <r>
      <rPr>
        <sz val="10"/>
        <color theme="1"/>
        <rFont val="Arial"/>
        <family val="2"/>
      </rPr>
      <t xml:space="preserve"> 6
</t>
    </r>
    <r>
      <rPr>
        <b/>
        <sz val="10"/>
        <color theme="1"/>
        <rFont val="Arial"/>
        <family val="2"/>
      </rPr>
      <t>• Contratos de interadministrativo:</t>
    </r>
    <r>
      <rPr>
        <sz val="10"/>
        <color theme="1"/>
        <rFont val="Arial"/>
        <family val="2"/>
      </rPr>
      <t xml:space="preserve"> 4
</t>
    </r>
    <r>
      <rPr>
        <b/>
        <sz val="10"/>
        <color theme="1"/>
        <rFont val="Arial"/>
        <family val="2"/>
      </rPr>
      <t>• Compraventa:</t>
    </r>
    <r>
      <rPr>
        <sz val="10"/>
        <color theme="1"/>
        <rFont val="Arial"/>
        <family val="2"/>
      </rPr>
      <t xml:space="preserve"> 2
</t>
    </r>
    <r>
      <rPr>
        <b/>
        <sz val="10"/>
        <color theme="1"/>
        <rFont val="Arial"/>
        <family val="2"/>
      </rPr>
      <t>• Interventoria:</t>
    </r>
    <r>
      <rPr>
        <sz val="10"/>
        <color theme="1"/>
        <rFont val="Arial"/>
        <family val="2"/>
      </rPr>
      <t xml:space="preserve"> 1</t>
    </r>
  </si>
  <si>
    <r>
      <rPr>
        <b/>
        <sz val="10"/>
        <color theme="1"/>
        <rFont val="Arial"/>
        <family val="2"/>
      </rPr>
      <t>La ficha MGA tiene registrado 6 riesgos de los cuales:</t>
    </r>
    <r>
      <rPr>
        <sz val="10"/>
        <color theme="1"/>
        <rFont val="Arial"/>
        <family val="2"/>
      </rPr>
      <t xml:space="preserve">
• Uno (1) es de calendario, uno (1) asociado a fenómenos de tipo biológico, uno (1) financiero, uno (1) operacional, uno (1) de mercado y uno (1)  legal.
De los riesgos descritos, solo uno (1) se encuentra incluido en los mapas de riegos de gestión del proceso y refiere a la baja participación de la comunidad en los programas del proceso Fomento al Deporte. 
No obstante, según la información suministrada por la subdirección, mediante correo electronico: </t>
    </r>
    <r>
      <rPr>
        <i/>
        <sz val="10"/>
        <color theme="1"/>
        <rFont val="Arial"/>
        <family val="2"/>
      </rPr>
      <t>"(...) la MGA , acorde con los lineamientos de Planeación Distrital, es usada para formular los proyectos de inversión y, tanto sus riesgos como la demás información de la herramienta, es insumo para dicha formulación. La metodología MGA no establece un seguimiento a sus riesgos y, por tanto, está Subdirección no lo realiza, no obstante, se realiza un seguimiento mensual por cada proyecto en el que se ha evidenciado el cumplimiento de todas las metas durante el 2023, que implica a su vez, la no materialización de los riesgos inmersos en la formulación".</t>
    </r>
  </si>
  <si>
    <r>
      <t xml:space="preserve">De acuerdo con la información del PAA 2023 se evidenció que la STRD registró 418 líneas asociadas a la meta y distribuidas por tipo de contrato así: 
</t>
    </r>
    <r>
      <rPr>
        <b/>
        <sz val="10"/>
        <color theme="1"/>
        <rFont val="Arial"/>
        <family val="2"/>
      </rPr>
      <t xml:space="preserve">• Contrato de Prestación de Servicios: </t>
    </r>
    <r>
      <rPr>
        <sz val="10"/>
        <color theme="1"/>
        <rFont val="Arial"/>
        <family val="2"/>
      </rPr>
      <t xml:space="preserve">403 
</t>
    </r>
    <r>
      <rPr>
        <b/>
        <sz val="10"/>
        <color theme="1"/>
        <rFont val="Arial"/>
        <family val="2"/>
      </rPr>
      <t>• Contratos de suministro:</t>
    </r>
    <r>
      <rPr>
        <sz val="10"/>
        <color theme="1"/>
        <rFont val="Arial"/>
        <family val="2"/>
      </rPr>
      <t xml:space="preserve"> 8
• </t>
    </r>
    <r>
      <rPr>
        <b/>
        <sz val="10"/>
        <color theme="1"/>
        <rFont val="Arial"/>
        <family val="2"/>
      </rPr>
      <t>Compraventa:</t>
    </r>
    <r>
      <rPr>
        <sz val="10"/>
        <color theme="1"/>
        <rFont val="Arial"/>
        <family val="2"/>
      </rPr>
      <t xml:space="preserve"> 3
</t>
    </r>
    <r>
      <rPr>
        <b/>
        <sz val="10"/>
        <color theme="1"/>
        <rFont val="Arial"/>
        <family val="2"/>
      </rPr>
      <t>• Interventoria:</t>
    </r>
    <r>
      <rPr>
        <sz val="10"/>
        <color theme="1"/>
        <rFont val="Arial"/>
        <family val="2"/>
      </rPr>
      <t xml:space="preserve"> 1
</t>
    </r>
    <r>
      <rPr>
        <b/>
        <sz val="10"/>
        <color theme="1"/>
        <rFont val="Arial"/>
        <family val="2"/>
      </rPr>
      <t>• Contratos de interadministrativo:</t>
    </r>
    <r>
      <rPr>
        <sz val="10"/>
        <color theme="1"/>
        <rFont val="Arial"/>
        <family val="2"/>
      </rPr>
      <t xml:space="preserve"> 1 
</t>
    </r>
    <r>
      <rPr>
        <b/>
        <sz val="10"/>
        <color theme="1"/>
        <rFont val="Arial"/>
        <family val="2"/>
      </rPr>
      <t>• Por resolución:</t>
    </r>
    <r>
      <rPr>
        <sz val="10"/>
        <color theme="1"/>
        <rFont val="Arial"/>
        <family val="2"/>
      </rPr>
      <t xml:space="preserve"> 2.</t>
    </r>
  </si>
  <si>
    <t>• Realizar un estricto control a la ejecución de los contratos y gestionar los pagos a que haya lugar, para evitar la constitución de reservas presupuestales que podrían trascender en un futuro a pasivos exigibles, en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  Realizar un estricto control del avance presupuestal del cuatrienio, toda vez que de acuerdo con lo registrado en el Plan de Acción 2020-2024 el proyecto presenta a 30 de junio de 2023 un total comprometido 67,93%.
• Realizar tratamiento oportuno a los riesgos identificados en el proyecto, registrados en la ficha MGA e incorporados al Mapa de Riesgos de Gestión del proceso, fortaleciendo los controles y estableciendo acciones de mejora oportunas, con el fin de evitar que su materialización impacte en el cumplimiento del mismo.</t>
  </si>
  <si>
    <t xml:space="preserve">• Posibilidad de afectación económica y reputacional por materialización un riesgo, debido al no tratamiento efectivo, adopción de medidas de mitigación y aplicación de controles oportunos de los riesgos formulados en la ficha MGA del Proyecto que permitan minimizar su impacto. 
• Posibilidad de afectación económica por efecto de recortes presupuestales y mayor carga administrativa para la atención que representa los hallazgos formulados por la Contraloría de Bogotá sobre el particular, debido a la no cancelación dentro de la vigencia fiscal de los compromisos, lo que genera la constitución de reservas presupuestales. </t>
  </si>
  <si>
    <t>• Realizar un estricto control a la ejecución de los contratos y gestionar los pagos a que haya lugar, para evitar la constitución de reservas presupuestales que podrían trascender en un futuro a pasivos exigibles, en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  Realizar un estricto control del avance presupuestal del cuatrienio, toda vez que de acuerdo con lo registrado en el Plan de Acción 2020-2024 el proyecto presenta a 30 de junio de 2023 un total comprometido 67,93%.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</si>
  <si>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 Realizar tratamiento oportuno a los riesgos identificados en el proyecto, registrados en la ficha MGA, fortaleciendo los controles y estableciendo acciones de mejora oportunas, con el fin de evitar su materialización y posible incumplimiento del mismo.
• Realizar un estricto control a la ejecución de los contratos y gestionar los pagos a que haya lugar, para evitar la constitución de reservas presupuestales que podrían trascender en un futuro a pasivos exigibles, con el fin de dar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Aunar esfuerzos para dar cumplimiento con las actividades programadas en la meta física, toda vez que el avance esta por debajo del 50%, a la fecha de  corte del presente informe.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t>
  </si>
  <si>
    <t>• Posibilidad de afectación económica y reputacional por materialización un riesgo, debido al no tratamiento efectivo, adopción de medidas de mitigación y aplicación de controles oportunos de los riesgos formulados en la ficha MGA del Proyecto que permitan minimizar su impacto. 
• Posibilidad de afectación económica por efecto de recortes presupuestales y mayor carga administrativa para la atención que representa los hallazgos formulados por la Contraloría de Bogotá sobre el particular, debido a la no cancelación dentro de la vigencia fiscal de los compromisos adquiridos y/o reservas presupuestales. 
• Posibilidad de afectación económica por el posible incumplimiento de la meta física 3 y 4, debido a la baja ejecución de las actividades programadas, lo que puede afectar el cumplimiento del proyecto.</t>
  </si>
  <si>
    <t>• Realizar un estricto control a la ejecución de los contratos y gestionar los pagos a que haya lugar, para evitar la constitución de reservas presupuestales que podrían trascender en un futuro a pasivos exigibles, en cumplimento al principio de anualidad.
• Establecer y aplicar controles para evitar la constitución de pasivos exigibles, en razón que afecta no solo el presupuesto de la vigencia fiscal, si no que impide que dichos recursos sean destinados en actividades que garanticen el cumplimiento de las metas propuestas y objetivo del proceso.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 Realizar un estricto control del avance presupuestal del cuatrienio, toda vez que de acuerdo con lo registrado en el Plan de Acción 2020-2024 el proyecto presenta a 30 de junio de 2023 un total comprometido 73,42%. 
• Continuar con el tratamiento oportuno a los riesgos identificados en el proyecto, registrados en la ficha MGA, fortaleciendo los controles y estableciendo acciones de mejora oportunas, con el fin de evitar que su materialización impida el cumplimiento de la meta propuesta.</t>
  </si>
  <si>
    <t>• Posibilidad de afectación económica y reputacional por materialización un riesgo, debido al no tratamiento efectivo, adopción de medidas de mitigación y aplicación de controles oportunos de los riesgos formulados en la ficha MGA del Proyecto que permitan minimizar su impacto. 
• Posibilidad de afectación económica por efecto de recortes presupuestales y mayor carga administrativa para la atención que representa los hallazgos formulados por la Contraloría de Bogotá sobre el particular, debido a la no cancelación dentro de la vigencia fiscal de los compromisos y reservas presupuestales.</t>
  </si>
  <si>
    <t>• Realizar tratamiento oportuno a los riesgos identificados en el proyecto, registrados en la ficha MGA, fortaleciendo los controles y estableciendo acciones de mejora oportunas, con el fin de evitar su materialización y posible incumplimiento de la meta propuesta.
• Realizar un estricto control a la ejecución de los contratos y gestionar los pagos a que haya lugar, para evitar la constitución de reservas presupuestales que podrían trascender en un futuro a pasivos exigibles, con el fin de dar cumplimento al principio de anualidad.
• Establecer y aplicar controles para evitar la constitución de pasivos exigibles, en razón que afecta no solo el presupuesto de la vigencia fiscal, sino que  impide que dichos recursos sean destinados en actividades que garanticen el cumplimiento de las metas propuestas y objetivo del proceso.</t>
  </si>
  <si>
    <t>• Posibilidad de afectación económica por efecto de recortes presupuestales y mayor carga administrativa para la atención que representa los hallazgos formulados por la Contraloría de Bogotá sobre el particular, debido a la no cancelación dentro de la vigencia fiscal de los compromisos, lo que genera la constitución de reservas presupuestales. 
• Posibilidad de afectación económica, por la no asignación de recursos, al no comprometer la totalidad de la apropiación asignada, específicamente para las metas 1,3 y 5, ocasionando un riesgo para la gestión presupuestal y que a futuro puede afectar el cumplimiento de objetivos institucionales del IDRD.</t>
  </si>
  <si>
    <t>• Gestionar lo pertinente para lograr comprometer el 26.12% restante de la asignación presupuestal, por lo que la OCI,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 Acatar los lineamientos impartidos por la Dirección General mediante comunicado 20238000395773 del 15-ago-2023
• Gestionar los pagos de forma oportuna de acuerdo con el cumplimiento de las obligaciones contractuales de los compromisos adquiridos, en observancia al principio de anualidad. 
• Teniendo en cuenta que la meta en magnitud se cumplió de acuerdo con lo planeado, se recomienda mantener los controles administrativos para culminar con éxito lo programado en la vigencia 2023. 
• Continuar con el tratamiento oportuno a los riesgos identificados en el proyecto, registrados en la ficha MGA, fortaleciendo los controles y estableciendo acciones de mejora oportunas, con el fin de evitar que su materialización impida el cumplimiento de la meta; así mismo, contar con los soportes relacionados con la aplicación de los protocolos de bioseguridad y demás acciones que permita evidenciar el tratamiento de los riesgos. 
• Efectuar análisis para la formulación e implementación de riesgos, teniendo en cuenta la nueva realidad frente a la emergencia sanitaria, sin dejar de aplicar las medidas de bioseguridad y protocolos vigentes; así como, sobre aquellos eventos sobrevinientes que impidan el normal desarrollo de las actividades propuestas para el cumplimiento presupuestal y físico de la meta.</t>
  </si>
  <si>
    <r>
      <t>La ficha MGA tiene identificados 6 riesgos de los cuales uno (1) de tipo legal, uno (1) financiero, uno (1) asociado a fenómenos de tipo biológico, uno (1) de carácter tecnológico y dos (2) de mercado; se evidenció que uno de los riesgos esta relacionado con ocasión de la emergencia sanitaria por causa del COVID19; observando que los riesgos de la MGA esta integrados al mapa de riesgos de gestión del proceso de Administración y Mantenimiento de Parques y Escenarios.
La STP remitió matriz de tratamiento de riesgo MGA, dentro de la cual se indicó que durante el primer semestre de la vigencia 2023 no se materializó ninguno de los riesgos identificados, tomando medidas de mitigación de estos. La STP no allegó soportes del tratamiento y aplicación de controles de los riesgos de identificados en la MGA para este proyecto. 
De acuerdo con el Mapa de Riegos de Gestión del proceso vigencia 2023, se identificó el Riesgo: “</t>
    </r>
    <r>
      <rPr>
        <i/>
        <sz val="10"/>
        <rFont val="Arial"/>
        <family val="2"/>
      </rPr>
      <t>Posibilidad de no generar valor público en cumplimiento de la misionalidad de la entidad por baja ejecución de las metas formuladas en los proyectos de inversión de cada vigencia, debido a la inadecuada planeación y seguimiento del cumplimiento de las actividades que conforman las metas”, incluyendo como control</t>
    </r>
    <r>
      <rPr>
        <sz val="10"/>
        <rFont val="Arial"/>
        <family val="2"/>
      </rPr>
      <t>: “</t>
    </r>
    <r>
      <rPr>
        <i/>
        <sz val="10"/>
        <rFont val="Arial"/>
        <family val="2"/>
      </rPr>
      <t>Realizar seguimiento para revisar la ejecución de las metas frente a lo programado</t>
    </r>
    <r>
      <rPr>
        <sz val="10"/>
        <rFont val="Arial"/>
        <family val="2"/>
      </rPr>
      <t>", así como el "</t>
    </r>
    <r>
      <rPr>
        <i/>
        <sz val="10"/>
        <rFont val="Arial"/>
        <family val="2"/>
      </rPr>
      <t>monitoreo de los riesgos descritos en las fichas MGA con el fin de tomar las acciones a que haya lugar</t>
    </r>
    <r>
      <rPr>
        <sz val="10"/>
        <rFont val="Arial"/>
        <family val="2"/>
      </rPr>
      <t xml:space="preserve"> “.</t>
    </r>
  </si>
  <si>
    <t xml:space="preserve">De acuerdo con la información del PAA 2023 se evidenció que la STC registró 37 líneas asociadas a la meta 1; que para el Primer Semestre se programó 34 líneas, observando que 5 no registran valor estimado, por tipo de contrato así: 
• Prestación de Servicios Profesionales: 31 
• Adiciones: 3.
Con respecto a lo reportado por STC los contratos suscritos en el primer semestre de 2023 fueron 27, por tipo de contratos, así:
• Prestación de Servicios Profesionales y de apoyo a la Gestión: 25
• Adiciones: 2 
 Así las cosas, del total de líneas reportadas en el PAA 2023 para el primer semestre, excluyendo aquellas sin asignación presupuestal (5), no se gestionaron dos (2) , Por otro, el valor de compromisos y giros reportados por la STC vrs SEVEN corresponden.
Información de la OAP - Subdirección de Contratación
</t>
  </si>
  <si>
    <r>
      <rPr>
        <b/>
        <sz val="10"/>
        <rFont val="Arial"/>
        <family val="2"/>
      </rPr>
      <t xml:space="preserve">Actividad 3. Desarrollar acciones para mejorar el posicionamiento y la imagen institucional:
</t>
    </r>
    <r>
      <rPr>
        <sz val="10"/>
        <rFont val="Arial"/>
        <family val="2"/>
      </rPr>
      <t xml:space="preserve">La Oficina Asesora de Comunicaciones para fortalecer la marca e imagen institucional del IDRD, promocionó y divulgó a través de redes sociales, piezas publicitarias y comunicacionales para promover programas y actividades, entre ellas Campaña Evento Sube Monserrate, Campaña #MujeresEnLaJugada en el marco del 8M, Lanzamiento estrategia Equipo Bogotá, Lanzamiento Torneo Liga de Esgrima, entre otras.
</t>
    </r>
    <r>
      <rPr>
        <b/>
        <sz val="10"/>
        <rFont val="Arial"/>
        <family val="2"/>
      </rPr>
      <t>Actividad 4. Gestionar la implementación del Sistema Interno de Gestión Documental y Archivo SIGA:</t>
    </r>
    <r>
      <rPr>
        <sz val="10"/>
        <rFont val="Arial"/>
        <family val="2"/>
      </rPr>
      <t xml:space="preserve">
• continuar fortaleciendo el sistema de gestión documental, archivo y correspondencia de la entidad, mejorando tiempos y calidad de la información suministrada a la ciudadanía, propender por conservar y preservar los documentos y archivos de la entidad. 
•  organización con aplicación de las TRD e inventariar en el FUID conforme a las series y subseries de contratos/convenios vigencia 2013 represados en la Subdirección de Contratación.
• gestión del plan de transferencia documental primaria 2023, de enero a febrero en el archivo central y presenta acumulado del 9%, ubicación y actualización del inventario con ubicación topográfica.
• monitoreo y seguimiento al estado de conservación de los archivos de la entidad, se publican resultados mensualmente en Isolución.
• elaboración de nuevas versiones de TRD y sus soportes.
• sensibilización en temas de documentos electrónicos.
• atención en su totalidad de préstamos y consultas.  Series más consultadas Nóminas, contratos, cuentas diarias, historias laborales, etc.
• gestión de la contratación de personal de apoyo del Área de Archivo y Correspondencia.
</t>
    </r>
    <r>
      <rPr>
        <b/>
        <sz val="10"/>
        <rFont val="Arial"/>
        <family val="2"/>
      </rPr>
      <t>Fuente Informe de Gestión I Semestre 2023</t>
    </r>
  </si>
  <si>
    <r>
      <rPr>
        <b/>
        <sz val="10"/>
        <rFont val="Arial"/>
        <family val="2"/>
      </rPr>
      <t xml:space="preserve">Actividad 5. Suministrar los apoyos requeridos para el desarrollo de las actividades de soporte y apoyo a la gestión: </t>
    </r>
    <r>
      <rPr>
        <sz val="10"/>
        <rFont val="Arial"/>
        <family val="2"/>
      </rPr>
      <t xml:space="preserve">
Se brinda soporte a cerca de 20 dependencias y áreas transversales de la entidad, en los procesos gestión financiera, gestión de recursos físicos, gestión de servicio a la ciudadanía, gestión documental, gestión jurídica, gestión de comunicaciones, gestión de talento humano, gestión de la tecnología y la información, planeación de la gestión y a los procesos de control, evaluación y seguimiento.                                                                                                                                                                                                  
 - se gestionó el proceso de contratación requerido por las áreas, considerando las fechas definidas en el Plan Anual de Adquisiciones 2023.
</t>
    </r>
    <r>
      <rPr>
        <b/>
        <sz val="10"/>
        <rFont val="Arial"/>
        <family val="2"/>
      </rPr>
      <t>Actividad 6. Mantener la infraestructura del IDRD y adquisición de bienes y equipos necesarios para la gestión institucional:</t>
    </r>
    <r>
      <rPr>
        <sz val="10"/>
        <rFont val="Arial"/>
        <family val="2"/>
      </rPr>
      <t xml:space="preserve"> 
Se brindó los servicios requeridos por las dependencias para la promoción de sus actividades, talleres y capacitaciones.
</t>
    </r>
    <r>
      <rPr>
        <b/>
        <sz val="10"/>
        <rFont val="Arial"/>
        <family val="2"/>
      </rPr>
      <t>Fuente Informe de Gestión I Semestre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</si>
</sst>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164" formatCode="_-&quot;$&quot;\ * #,##0_-;\-&quot;$&quot;\ * #,##0_-;_-&quot;$&quot;\ * &quot;-&quot;??_-;_-@"/>
    <numFmt numFmtId="165" formatCode="&quot;$&quot;#,##0.00"/>
    <numFmt numFmtId="166" formatCode="&quot;$&quot;#,##0"/>
    <numFmt numFmtId="167" formatCode="_-&quot;$&quot;\ * #,##0.00_-;\-&quot;$&quot;\ * #,##0.00_-;_-&quot;$&quot;\ * &quot;-&quot;??_-;_-@"/>
    <numFmt numFmtId="168" formatCode="_-&quot;$&quot;\ * #,##0_-;\-&quot;$&quot;\ * #,##0_-;_-&quot;$&quot;\ * &quot;-&quot;_-;_-@"/>
    <numFmt numFmtId="169" formatCode="_-* #,##0_-;\-* #,##0_-;_-* &quot;-&quot;??_-;_-@"/>
  </numFmts>
  <fonts count="33" x14ac:knownFonts="1">
    <font>
      <sz val="11"/>
      <color theme="1"/>
      <name val="Calibri"/>
      <scheme val="minor"/>
    </font>
    <font>
      <sz val="11"/>
      <color theme="1"/>
      <name val="Arial"/>
      <family val="2"/>
    </font>
    <font>
      <sz val="14"/>
      <color theme="1"/>
      <name val="Arial"/>
      <family val="2"/>
    </font>
    <font>
      <sz val="11"/>
      <name val="Calibri"/>
      <family val="2"/>
    </font>
    <font>
      <b/>
      <sz val="11"/>
      <color theme="1"/>
      <name val="Arial"/>
      <family val="2"/>
    </font>
    <font>
      <b/>
      <sz val="15"/>
      <color theme="1"/>
      <name val="Arial"/>
      <family val="2"/>
    </font>
    <font>
      <sz val="12"/>
      <color theme="1"/>
      <name val="Arial"/>
      <family val="2"/>
    </font>
    <font>
      <sz val="10"/>
      <color theme="1"/>
      <name val="Arial"/>
      <family val="2"/>
    </font>
    <font>
      <b/>
      <sz val="10"/>
      <color theme="1"/>
      <name val="Arial"/>
      <family val="2"/>
    </font>
    <font>
      <sz val="11"/>
      <color theme="1"/>
      <name val="Calibri"/>
      <family val="2"/>
    </font>
    <font>
      <sz val="15"/>
      <color theme="1"/>
      <name val="Arial"/>
      <family val="2"/>
    </font>
    <font>
      <sz val="10"/>
      <color rgb="FF0000FF"/>
      <name val="Arial"/>
      <family val="2"/>
    </font>
    <font>
      <sz val="10"/>
      <color rgb="FF5B0F00"/>
      <name val="Arial"/>
      <family val="2"/>
    </font>
    <font>
      <sz val="10"/>
      <color theme="1"/>
      <name val="Calibri"/>
      <family val="2"/>
    </font>
    <font>
      <b/>
      <sz val="11"/>
      <color theme="1"/>
      <name val="Calibri"/>
      <family val="2"/>
    </font>
    <font>
      <b/>
      <sz val="11"/>
      <color rgb="FF000000"/>
      <name val="Calibri"/>
      <family val="2"/>
    </font>
    <font>
      <sz val="11"/>
      <color rgb="FFFF0000"/>
      <name val="Calibri"/>
      <family val="2"/>
    </font>
    <font>
      <b/>
      <sz val="15"/>
      <name val="Arial"/>
      <family val="2"/>
    </font>
    <font>
      <sz val="11"/>
      <name val="Calibri"/>
      <family val="2"/>
    </font>
    <font>
      <b/>
      <sz val="11"/>
      <name val="Arial"/>
      <family val="2"/>
    </font>
    <font>
      <sz val="10"/>
      <name val="Arial"/>
      <family val="2"/>
    </font>
    <font>
      <b/>
      <sz val="10"/>
      <name val="Arial"/>
      <family val="2"/>
    </font>
    <font>
      <i/>
      <sz val="10"/>
      <name val="Arial"/>
      <family val="2"/>
    </font>
    <font>
      <b/>
      <sz val="12"/>
      <name val="Arial"/>
      <family val="2"/>
    </font>
    <font>
      <b/>
      <sz val="14"/>
      <name val="Arial"/>
      <family val="2"/>
    </font>
    <font>
      <sz val="11"/>
      <name val="Arial"/>
      <family val="2"/>
    </font>
    <font>
      <b/>
      <sz val="11"/>
      <name val="Calibri"/>
      <family val="2"/>
    </font>
    <font>
      <sz val="11"/>
      <color rgb="FFC00000"/>
      <name val="Calibri"/>
      <family val="2"/>
    </font>
    <font>
      <b/>
      <sz val="11"/>
      <color rgb="FFC00000"/>
      <name val="Calibri"/>
      <family val="2"/>
    </font>
    <font>
      <b/>
      <sz val="10"/>
      <color rgb="FFC00000"/>
      <name val="Arial"/>
      <family val="2"/>
    </font>
    <font>
      <i/>
      <sz val="10"/>
      <color theme="1"/>
      <name val="Arial"/>
      <family val="2"/>
    </font>
    <font>
      <b/>
      <sz val="12"/>
      <color theme="1"/>
      <name val="Arial"/>
      <family val="2"/>
    </font>
    <font>
      <sz val="12"/>
      <name val="Arial"/>
      <family val="2"/>
    </font>
  </fonts>
  <fills count="14">
    <fill>
      <patternFill patternType="none"/>
    </fill>
    <fill>
      <patternFill patternType="gray125"/>
    </fill>
    <fill>
      <patternFill patternType="solid">
        <fgColor rgb="FF8EAADB"/>
        <bgColor rgb="FF8EAADB"/>
      </patternFill>
    </fill>
    <fill>
      <patternFill patternType="solid">
        <fgColor rgb="FFD9E2F3"/>
        <bgColor rgb="FFD9E2F3"/>
      </patternFill>
    </fill>
    <fill>
      <patternFill patternType="solid">
        <fgColor theme="0"/>
        <bgColor theme="0"/>
      </patternFill>
    </fill>
    <fill>
      <patternFill patternType="solid">
        <fgColor rgb="FFFFFF00"/>
        <bgColor rgb="FFFFFF00"/>
      </patternFill>
    </fill>
    <fill>
      <patternFill patternType="solid">
        <fgColor rgb="FF00B0F0"/>
        <bgColor rgb="FF00B0F0"/>
      </patternFill>
    </fill>
    <fill>
      <patternFill patternType="solid">
        <fgColor rgb="FFBFBFBF"/>
        <bgColor rgb="FFBFBFBF"/>
      </patternFill>
    </fill>
    <fill>
      <patternFill patternType="solid">
        <fgColor rgb="FFFFFFFF"/>
        <bgColor rgb="FFFFFFFF"/>
      </patternFill>
    </fill>
    <fill>
      <patternFill patternType="solid">
        <fgColor rgb="FFDADADA"/>
        <bgColor rgb="FFDADADA"/>
      </patternFill>
    </fill>
    <fill>
      <patternFill patternType="solid">
        <fgColor rgb="FFFEF2CB"/>
        <bgColor rgb="FFFEF2CB"/>
      </patternFill>
    </fill>
    <fill>
      <patternFill patternType="solid">
        <fgColor rgb="FFB6D7A8"/>
        <bgColor rgb="FFB6D7A8"/>
      </patternFill>
    </fill>
    <fill>
      <patternFill patternType="solid">
        <fgColor rgb="FFD8D8D8"/>
        <bgColor rgb="FFD8D8D8"/>
      </patternFill>
    </fill>
    <fill>
      <patternFill patternType="solid">
        <fgColor theme="7" tint="0.79998168889431442"/>
        <bgColor indexed="64"/>
      </patternFill>
    </fill>
  </fills>
  <borders count="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205">
    <xf numFmtId="0" fontId="0" fillId="0" borderId="0" xfId="0"/>
    <xf numFmtId="0" fontId="4" fillId="7" borderId="6" xfId="0" applyFont="1" applyFill="1" applyBorder="1" applyAlignment="1">
      <alignment horizontal="center" vertical="center" wrapText="1"/>
    </xf>
    <xf numFmtId="0" fontId="4" fillId="0" borderId="0" xfId="0" applyFont="1" applyAlignment="1">
      <alignment horizontal="center" vertical="center" wrapText="1"/>
    </xf>
    <xf numFmtId="0" fontId="4" fillId="4" borderId="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0" xfId="0" applyFont="1" applyAlignment="1">
      <alignment horizontal="center" vertical="center" wrapText="1"/>
    </xf>
    <xf numFmtId="0" fontId="7" fillId="4" borderId="8" xfId="0" applyFont="1" applyFill="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center"/>
    </xf>
    <xf numFmtId="3" fontId="9" fillId="0" borderId="0" xfId="0" applyNumberFormat="1" applyFont="1"/>
    <xf numFmtId="10" fontId="9" fillId="0" borderId="0" xfId="0" applyNumberFormat="1" applyFont="1" applyAlignment="1">
      <alignment horizontal="center"/>
    </xf>
    <xf numFmtId="0" fontId="14" fillId="0" borderId="0" xfId="0" applyFont="1" applyAlignment="1">
      <alignment horizontal="center" vertical="center"/>
    </xf>
    <xf numFmtId="3" fontId="14" fillId="10" borderId="6" xfId="0" applyNumberFormat="1" applyFont="1" applyFill="1" applyBorder="1" applyAlignment="1">
      <alignment horizontal="center" vertical="center"/>
    </xf>
    <xf numFmtId="10" fontId="14" fillId="10" borderId="6" xfId="0" applyNumberFormat="1" applyFont="1" applyFill="1" applyBorder="1" applyAlignment="1">
      <alignment horizontal="center" vertical="center"/>
    </xf>
    <xf numFmtId="3" fontId="15" fillId="9" borderId="6" xfId="0" applyNumberFormat="1" applyFont="1" applyFill="1" applyBorder="1" applyAlignment="1">
      <alignment horizontal="center" vertical="center"/>
    </xf>
    <xf numFmtId="3" fontId="14" fillId="9" borderId="6" xfId="0" applyNumberFormat="1" applyFont="1" applyFill="1" applyBorder="1" applyAlignment="1">
      <alignment horizontal="center" vertical="center"/>
    </xf>
    <xf numFmtId="10" fontId="14" fillId="9" borderId="16" xfId="0" applyNumberFormat="1" applyFont="1" applyFill="1" applyBorder="1" applyAlignment="1">
      <alignment horizontal="center" vertical="center"/>
    </xf>
    <xf numFmtId="3" fontId="14" fillId="11" borderId="6" xfId="0" applyNumberFormat="1" applyFont="1" applyFill="1" applyBorder="1" applyAlignment="1">
      <alignment horizontal="center" vertical="center"/>
    </xf>
    <xf numFmtId="0" fontId="14" fillId="12" borderId="6" xfId="0" applyFont="1" applyFill="1" applyBorder="1" applyAlignment="1">
      <alignment horizontal="center" vertical="center" wrapText="1"/>
    </xf>
    <xf numFmtId="0" fontId="9" fillId="0" borderId="6" xfId="0" applyFont="1" applyBorder="1" applyAlignment="1">
      <alignment horizontal="center"/>
    </xf>
    <xf numFmtId="3" fontId="9" fillId="0" borderId="6" xfId="0" applyNumberFormat="1" applyFont="1" applyBorder="1"/>
    <xf numFmtId="10" fontId="9" fillId="0" borderId="6" xfId="0" applyNumberFormat="1" applyFont="1" applyBorder="1" applyAlignment="1">
      <alignment horizontal="center"/>
    </xf>
    <xf numFmtId="10" fontId="9" fillId="0" borderId="1" xfId="0" applyNumberFormat="1" applyFont="1" applyBorder="1" applyAlignment="1">
      <alignment horizontal="center"/>
    </xf>
    <xf numFmtId="3" fontId="9" fillId="0" borderId="1" xfId="0" applyNumberFormat="1" applyFont="1" applyBorder="1"/>
    <xf numFmtId="10" fontId="9" fillId="0" borderId="6" xfId="0" applyNumberFormat="1" applyFont="1" applyBorder="1"/>
    <xf numFmtId="3" fontId="14" fillId="12" borderId="6" xfId="0" applyNumberFormat="1" applyFont="1" applyFill="1" applyBorder="1"/>
    <xf numFmtId="10" fontId="14" fillId="12" borderId="6" xfId="0" applyNumberFormat="1" applyFont="1" applyFill="1" applyBorder="1" applyAlignment="1">
      <alignment horizontal="center"/>
    </xf>
    <xf numFmtId="3" fontId="15" fillId="12" borderId="6" xfId="0" applyNumberFormat="1" applyFont="1" applyFill="1" applyBorder="1"/>
    <xf numFmtId="10" fontId="15" fillId="12" borderId="6" xfId="0" applyNumberFormat="1" applyFont="1" applyFill="1" applyBorder="1" applyAlignment="1">
      <alignment horizontal="center"/>
    </xf>
    <xf numFmtId="10" fontId="14" fillId="9" borderId="16" xfId="0" applyNumberFormat="1" applyFont="1" applyFill="1" applyBorder="1" applyAlignment="1">
      <alignment horizontal="center"/>
    </xf>
    <xf numFmtId="3" fontId="14" fillId="12" borderId="16" xfId="0" applyNumberFormat="1" applyFont="1" applyFill="1" applyBorder="1"/>
    <xf numFmtId="10" fontId="14" fillId="9" borderId="6" xfId="0" applyNumberFormat="1" applyFont="1" applyFill="1" applyBorder="1" applyAlignment="1">
      <alignment horizontal="right"/>
    </xf>
    <xf numFmtId="10" fontId="9" fillId="0" borderId="0" xfId="0" applyNumberFormat="1" applyFont="1"/>
    <xf numFmtId="3" fontId="9" fillId="0" borderId="6" xfId="0" applyNumberFormat="1" applyFont="1" applyBorder="1" applyAlignment="1">
      <alignment horizontal="center"/>
    </xf>
    <xf numFmtId="0" fontId="9" fillId="4" borderId="6" xfId="0" applyFont="1" applyFill="1" applyBorder="1" applyAlignment="1">
      <alignment horizontal="center"/>
    </xf>
    <xf numFmtId="3" fontId="9" fillId="4" borderId="8" xfId="0" applyNumberFormat="1" applyFont="1" applyFill="1" applyBorder="1"/>
    <xf numFmtId="0" fontId="9" fillId="4" borderId="8" xfId="0" applyFont="1" applyFill="1" applyBorder="1"/>
    <xf numFmtId="10" fontId="9" fillId="4" borderId="8" xfId="0" applyNumberFormat="1" applyFont="1" applyFill="1" applyBorder="1"/>
    <xf numFmtId="0" fontId="16" fillId="0" borderId="0" xfId="0" applyFont="1"/>
    <xf numFmtId="3" fontId="16" fillId="0" borderId="0" xfId="0" applyNumberFormat="1" applyFont="1"/>
    <xf numFmtId="0" fontId="9" fillId="0" borderId="0" xfId="0" applyFont="1"/>
    <xf numFmtId="169" fontId="9" fillId="0" borderId="0" xfId="0" applyNumberFormat="1" applyFont="1"/>
    <xf numFmtId="0" fontId="1" fillId="0" borderId="18" xfId="0" applyFont="1" applyBorder="1" applyAlignment="1">
      <alignment horizontal="left" vertical="center" wrapText="1"/>
    </xf>
    <xf numFmtId="0" fontId="19" fillId="0" borderId="0" xfId="0" applyFont="1" applyAlignment="1">
      <alignment horizontal="center" vertical="center" wrapText="1"/>
    </xf>
    <xf numFmtId="0" fontId="20" fillId="0" borderId="4" xfId="0" applyFont="1" applyBorder="1" applyAlignment="1">
      <alignment horizontal="center" vertical="center" wrapText="1"/>
    </xf>
    <xf numFmtId="3" fontId="20" fillId="0" borderId="6" xfId="0" applyNumberFormat="1" applyFont="1" applyBorder="1" applyAlignment="1">
      <alignment horizontal="center" vertical="center" wrapText="1"/>
    </xf>
    <xf numFmtId="166" fontId="20" fillId="0" borderId="6" xfId="0" applyNumberFormat="1" applyFont="1" applyBorder="1" applyAlignment="1">
      <alignment horizontal="center" vertical="center" wrapText="1"/>
    </xf>
    <xf numFmtId="166" fontId="20" fillId="0" borderId="4" xfId="0" applyNumberFormat="1" applyFont="1" applyBorder="1" applyAlignment="1">
      <alignment horizontal="center" vertical="center" wrapText="1"/>
    </xf>
    <xf numFmtId="3" fontId="20" fillId="0" borderId="4" xfId="0" applyNumberFormat="1" applyFont="1" applyBorder="1" applyAlignment="1">
      <alignment horizontal="center" vertical="center" wrapText="1"/>
    </xf>
    <xf numFmtId="0" fontId="19" fillId="3" borderId="6"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5" fillId="4" borderId="6" xfId="0" applyFont="1" applyFill="1" applyBorder="1" applyAlignment="1">
      <alignment horizontal="center" vertical="center" wrapText="1"/>
    </xf>
    <xf numFmtId="10" fontId="25" fillId="0" borderId="6" xfId="0" applyNumberFormat="1" applyFont="1" applyBorder="1" applyAlignment="1">
      <alignment horizontal="center" vertical="center" wrapText="1"/>
    </xf>
    <xf numFmtId="9" fontId="25" fillId="0" borderId="6" xfId="0" applyNumberFormat="1" applyFont="1" applyBorder="1" applyAlignment="1">
      <alignment horizontal="center" vertical="center" wrapText="1"/>
    </xf>
    <xf numFmtId="0" fontId="24" fillId="3" borderId="6" xfId="0" applyFont="1" applyFill="1" applyBorder="1" applyAlignment="1">
      <alignment horizontal="center" vertical="center" wrapText="1"/>
    </xf>
    <xf numFmtId="10" fontId="19" fillId="3" borderId="6" xfId="0" applyNumberFormat="1" applyFont="1" applyFill="1" applyBorder="1" applyAlignment="1">
      <alignment horizontal="center" vertical="center" wrapText="1"/>
    </xf>
    <xf numFmtId="0" fontId="19" fillId="3" borderId="6" xfId="0" applyFont="1" applyFill="1" applyBorder="1" applyAlignment="1">
      <alignment horizontal="left" vertical="center" wrapText="1"/>
    </xf>
    <xf numFmtId="164" fontId="20" fillId="8" borderId="6" xfId="0" applyNumberFormat="1" applyFont="1" applyFill="1" applyBorder="1" applyAlignment="1">
      <alignment horizontal="center" vertical="center" wrapText="1"/>
    </xf>
    <xf numFmtId="0" fontId="20" fillId="8" borderId="6"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10" fontId="20" fillId="4" borderId="6" xfId="0" applyNumberFormat="1"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0" borderId="6" xfId="0" applyFont="1" applyBorder="1" applyAlignment="1">
      <alignment horizontal="center" vertical="center" wrapText="1"/>
    </xf>
    <xf numFmtId="3" fontId="18" fillId="4" borderId="6" xfId="0" applyNumberFormat="1" applyFont="1" applyFill="1" applyBorder="1"/>
    <xf numFmtId="10" fontId="18" fillId="4" borderId="6" xfId="0" applyNumberFormat="1" applyFont="1" applyFill="1" applyBorder="1" applyAlignment="1">
      <alignment horizontal="center"/>
    </xf>
    <xf numFmtId="3" fontId="18" fillId="8" borderId="6" xfId="0" applyNumberFormat="1" applyFont="1" applyFill="1" applyBorder="1"/>
    <xf numFmtId="10" fontId="18" fillId="4" borderId="16" xfId="0" applyNumberFormat="1" applyFont="1" applyFill="1" applyBorder="1" applyAlignment="1">
      <alignment horizontal="center"/>
    </xf>
    <xf numFmtId="3" fontId="18" fillId="4" borderId="16" xfId="0" applyNumberFormat="1" applyFont="1" applyFill="1" applyBorder="1"/>
    <xf numFmtId="10" fontId="18" fillId="4" borderId="6" xfId="0" applyNumberFormat="1" applyFont="1" applyFill="1" applyBorder="1"/>
    <xf numFmtId="3" fontId="26" fillId="12" borderId="6" xfId="0" applyNumberFormat="1" applyFont="1" applyFill="1" applyBorder="1"/>
    <xf numFmtId="10" fontId="26" fillId="12" borderId="6" xfId="0" applyNumberFormat="1" applyFont="1" applyFill="1" applyBorder="1" applyAlignment="1">
      <alignment horizontal="center"/>
    </xf>
    <xf numFmtId="10" fontId="26" fillId="9" borderId="16" xfId="0" applyNumberFormat="1" applyFont="1" applyFill="1" applyBorder="1" applyAlignment="1">
      <alignment horizontal="center"/>
    </xf>
    <xf numFmtId="3" fontId="26" fillId="12" borderId="16" xfId="0" applyNumberFormat="1" applyFont="1" applyFill="1" applyBorder="1"/>
    <xf numFmtId="10" fontId="26" fillId="9" borderId="6" xfId="0" applyNumberFormat="1" applyFont="1" applyFill="1" applyBorder="1" applyAlignment="1">
      <alignment horizontal="right"/>
    </xf>
    <xf numFmtId="3" fontId="18" fillId="0" borderId="6" xfId="0" applyNumberFormat="1" applyFont="1" applyBorder="1"/>
    <xf numFmtId="10" fontId="18" fillId="0" borderId="6" xfId="0" applyNumberFormat="1" applyFont="1" applyBorder="1" applyAlignment="1">
      <alignment horizontal="center"/>
    </xf>
    <xf numFmtId="10" fontId="18" fillId="0" borderId="1" xfId="0" applyNumberFormat="1" applyFont="1" applyBorder="1" applyAlignment="1">
      <alignment horizontal="center"/>
    </xf>
    <xf numFmtId="3" fontId="18" fillId="0" borderId="1" xfId="0" applyNumberFormat="1" applyFont="1" applyBorder="1"/>
    <xf numFmtId="10" fontId="18" fillId="0" borderId="6" xfId="0" applyNumberFormat="1" applyFont="1" applyBorder="1"/>
    <xf numFmtId="3" fontId="26" fillId="9" borderId="6" xfId="0" applyNumberFormat="1" applyFont="1" applyFill="1" applyBorder="1"/>
    <xf numFmtId="0" fontId="27" fillId="0" borderId="6" xfId="0" applyFont="1" applyBorder="1" applyAlignment="1">
      <alignment horizontal="center" wrapText="1"/>
    </xf>
    <xf numFmtId="0" fontId="7" fillId="8" borderId="6" xfId="0" applyFont="1" applyFill="1" applyBorder="1" applyAlignment="1">
      <alignment horizontal="center" vertical="center" wrapText="1"/>
    </xf>
    <xf numFmtId="0" fontId="29" fillId="8" borderId="6" xfId="0" applyFont="1" applyFill="1" applyBorder="1" applyAlignment="1">
      <alignment horizontal="center" vertical="center" wrapText="1"/>
    </xf>
    <xf numFmtId="10" fontId="20" fillId="8" borderId="7" xfId="0" applyNumberFormat="1" applyFont="1" applyFill="1" applyBorder="1" applyAlignment="1">
      <alignment horizontal="center" vertical="center" wrapText="1"/>
    </xf>
    <xf numFmtId="10" fontId="7" fillId="8" borderId="7" xfId="0" applyNumberFormat="1" applyFont="1" applyFill="1" applyBorder="1" applyAlignment="1">
      <alignment horizontal="center" vertical="center" wrapText="1"/>
    </xf>
    <xf numFmtId="10" fontId="7" fillId="8" borderId="6" xfId="0" applyNumberFormat="1" applyFont="1" applyFill="1" applyBorder="1" applyAlignment="1">
      <alignment horizontal="center" vertical="center" wrapText="1"/>
    </xf>
    <xf numFmtId="9" fontId="7" fillId="8" borderId="7" xfId="0" applyNumberFormat="1" applyFont="1" applyFill="1" applyBorder="1" applyAlignment="1">
      <alignment horizontal="center" vertical="center" wrapText="1"/>
    </xf>
    <xf numFmtId="0" fontId="7" fillId="8" borderId="7" xfId="0" applyFont="1" applyFill="1" applyBorder="1" applyAlignment="1">
      <alignment horizontal="center" vertical="center" wrapText="1"/>
    </xf>
    <xf numFmtId="165" fontId="7" fillId="8" borderId="7" xfId="0" applyNumberFormat="1" applyFont="1" applyFill="1" applyBorder="1" applyAlignment="1">
      <alignment horizontal="center" vertical="center" wrapText="1"/>
    </xf>
    <xf numFmtId="6" fontId="7" fillId="8" borderId="7" xfId="0" applyNumberFormat="1" applyFont="1" applyFill="1" applyBorder="1" applyAlignment="1">
      <alignment horizontal="center" vertical="center" wrapText="1"/>
    </xf>
    <xf numFmtId="0" fontId="25" fillId="0" borderId="6" xfId="0" applyFont="1" applyBorder="1" applyAlignment="1">
      <alignment horizontal="justify" vertical="center" wrapText="1"/>
    </xf>
    <xf numFmtId="164" fontId="20" fillId="0" borderId="4" xfId="0" applyNumberFormat="1" applyFont="1" applyBorder="1" applyAlignment="1">
      <alignment horizontal="center" vertical="center" wrapText="1"/>
    </xf>
    <xf numFmtId="10" fontId="25" fillId="13" borderId="6" xfId="0" applyNumberFormat="1"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20" fillId="8" borderId="7" xfId="0" applyFont="1" applyFill="1" applyBorder="1" applyAlignment="1">
      <alignment horizontal="center" vertical="center" wrapText="1"/>
    </xf>
    <xf numFmtId="164" fontId="20" fillId="8" borderId="7" xfId="0" applyNumberFormat="1" applyFont="1" applyFill="1" applyBorder="1" applyAlignment="1">
      <alignment horizontal="center" vertical="center" wrapText="1"/>
    </xf>
    <xf numFmtId="0" fontId="20" fillId="0" borderId="7" xfId="0" applyFont="1" applyBorder="1" applyAlignment="1">
      <alignment horizontal="center" vertical="center" wrapText="1"/>
    </xf>
    <xf numFmtId="0" fontId="7" fillId="8" borderId="8" xfId="0" applyFont="1" applyFill="1" applyBorder="1" applyAlignment="1">
      <alignment horizontal="center" vertical="center" wrapText="1"/>
    </xf>
    <xf numFmtId="164" fontId="7" fillId="8" borderId="7" xfId="0" applyNumberFormat="1" applyFont="1" applyFill="1" applyBorder="1" applyAlignment="1">
      <alignment horizontal="center" vertical="center" wrapText="1"/>
    </xf>
    <xf numFmtId="1" fontId="7" fillId="8" borderId="8" xfId="0" applyNumberFormat="1"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0" borderId="0" xfId="0" applyFont="1" applyAlignment="1">
      <alignment horizontal="center" vertical="center" wrapText="1"/>
    </xf>
    <xf numFmtId="164" fontId="7" fillId="8" borderId="6" xfId="0" applyNumberFormat="1" applyFont="1" applyFill="1" applyBorder="1" applyAlignment="1">
      <alignment horizontal="center" vertical="center" wrapText="1"/>
    </xf>
    <xf numFmtId="0" fontId="20" fillId="0" borderId="19" xfId="0" applyFont="1" applyBorder="1" applyAlignment="1">
      <alignment horizontal="center" vertical="center" wrapText="1"/>
    </xf>
    <xf numFmtId="0" fontId="7" fillId="8" borderId="19"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1" fillId="0" borderId="0" xfId="0" applyFont="1" applyAlignment="1">
      <alignment horizontal="center" vertical="center" wrapText="1"/>
    </xf>
    <xf numFmtId="0" fontId="25"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10" fontId="1" fillId="0" borderId="0" xfId="0" applyNumberFormat="1" applyFont="1" applyAlignment="1">
      <alignment vertical="center" wrapText="1"/>
    </xf>
    <xf numFmtId="0" fontId="5" fillId="0" borderId="0" xfId="0" applyFont="1" applyAlignment="1">
      <alignment horizontal="center" vertical="center" wrapText="1"/>
    </xf>
    <xf numFmtId="164" fontId="20" fillId="8" borderId="8" xfId="0" applyNumberFormat="1" applyFont="1" applyFill="1" applyBorder="1" applyAlignment="1">
      <alignment horizontal="center" vertical="center" wrapText="1"/>
    </xf>
    <xf numFmtId="10" fontId="20" fillId="0" borderId="6" xfId="0" applyNumberFormat="1" applyFont="1" applyBorder="1" applyAlignment="1">
      <alignment horizontal="center" vertical="center" wrapText="1"/>
    </xf>
    <xf numFmtId="164" fontId="20" fillId="0" borderId="6" xfId="0" applyNumberFormat="1" applyFont="1" applyBorder="1" applyAlignment="1">
      <alignment horizontal="center" vertical="center" wrapText="1"/>
    </xf>
    <xf numFmtId="0" fontId="11" fillId="0" borderId="0" xfId="0" applyFont="1" applyAlignment="1">
      <alignment horizontal="center" vertical="center" wrapText="1"/>
    </xf>
    <xf numFmtId="164" fontId="20" fillId="8" borderId="14" xfId="0" applyNumberFormat="1" applyFont="1" applyFill="1" applyBorder="1" applyAlignment="1">
      <alignment horizontal="center" vertical="center" wrapText="1"/>
    </xf>
    <xf numFmtId="0" fontId="20" fillId="4" borderId="7" xfId="0" applyFont="1" applyFill="1" applyBorder="1" applyAlignment="1">
      <alignment horizontal="center" vertical="center" wrapText="1"/>
    </xf>
    <xf numFmtId="166" fontId="20" fillId="4" borderId="7" xfId="0" applyNumberFormat="1" applyFont="1" applyFill="1" applyBorder="1" applyAlignment="1">
      <alignment horizontal="center" vertical="center" wrapText="1"/>
    </xf>
    <xf numFmtId="10" fontId="20" fillId="4" borderId="7"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6" fontId="20" fillId="4" borderId="6" xfId="0" applyNumberFormat="1" applyFont="1" applyFill="1" applyBorder="1" applyAlignment="1">
      <alignment horizontal="center" vertical="center" wrapText="1"/>
    </xf>
    <xf numFmtId="0" fontId="20" fillId="0" borderId="8" xfId="0" applyFont="1" applyBorder="1" applyAlignment="1">
      <alignment horizontal="center" vertical="center" wrapText="1"/>
    </xf>
    <xf numFmtId="0" fontId="13" fillId="0" borderId="0" xfId="0" applyFont="1" applyAlignment="1">
      <alignment horizontal="center" vertical="center" wrapText="1"/>
    </xf>
    <xf numFmtId="168" fontId="20" fillId="0" borderId="6" xfId="0" applyNumberFormat="1" applyFont="1" applyBorder="1" applyAlignment="1">
      <alignment horizontal="center" vertical="center" wrapText="1"/>
    </xf>
    <xf numFmtId="165" fontId="20" fillId="0" borderId="6" xfId="0" applyNumberFormat="1" applyFont="1" applyBorder="1" applyAlignment="1">
      <alignment horizontal="center" vertical="center" wrapText="1"/>
    </xf>
    <xf numFmtId="49" fontId="20" fillId="0" borderId="6" xfId="0" applyNumberFormat="1" applyFont="1" applyBorder="1" applyAlignment="1">
      <alignment horizontal="center" vertical="center" wrapText="1"/>
    </xf>
    <xf numFmtId="168"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0" fontId="7" fillId="0" borderId="0" xfId="0" applyNumberFormat="1" applyFont="1" applyAlignment="1">
      <alignment horizontal="center" vertical="center" wrapText="1"/>
    </xf>
    <xf numFmtId="10" fontId="20" fillId="8" borderId="6" xfId="0" applyNumberFormat="1" applyFont="1" applyFill="1" applyBorder="1" applyAlignment="1">
      <alignment horizontal="center" vertical="center" wrapText="1"/>
    </xf>
    <xf numFmtId="0" fontId="12" fillId="8" borderId="6" xfId="0" applyFont="1" applyFill="1" applyBorder="1" applyAlignment="1">
      <alignment horizontal="center" vertical="center" wrapText="1"/>
    </xf>
    <xf numFmtId="0" fontId="7" fillId="8" borderId="0" xfId="0" applyFont="1" applyFill="1" applyAlignment="1">
      <alignment horizontal="center" vertical="center" wrapText="1"/>
    </xf>
    <xf numFmtId="0" fontId="17" fillId="0" borderId="0" xfId="0" applyFont="1" applyAlignment="1">
      <alignment horizontal="center" vertical="center" wrapText="1"/>
    </xf>
    <xf numFmtId="167" fontId="20" fillId="0" borderId="4" xfId="0" applyNumberFormat="1" applyFont="1" applyBorder="1" applyAlignment="1">
      <alignment horizontal="center" vertical="center" wrapText="1"/>
    </xf>
    <xf numFmtId="9" fontId="20" fillId="0" borderId="4" xfId="0" applyNumberFormat="1" applyFont="1" applyBorder="1" applyAlignment="1">
      <alignment horizontal="center" vertical="center" wrapText="1"/>
    </xf>
    <xf numFmtId="0" fontId="20" fillId="0" borderId="0" xfId="0" applyFont="1" applyAlignment="1">
      <alignment horizontal="center" vertical="center" wrapText="1"/>
    </xf>
    <xf numFmtId="9" fontId="20" fillId="0" borderId="6"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166" fontId="20" fillId="4" borderId="6"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23" fillId="2" borderId="4" xfId="0" applyFont="1" applyFill="1" applyBorder="1" applyAlignment="1">
      <alignment horizontal="center" vertical="center" wrapText="1"/>
    </xf>
    <xf numFmtId="0" fontId="18" fillId="0" borderId="5" xfId="0" applyFont="1" applyBorder="1" applyAlignment="1">
      <alignment vertical="center" wrapText="1"/>
    </xf>
    <xf numFmtId="0" fontId="19" fillId="3"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25" fillId="0" borderId="5" xfId="0" applyFont="1" applyBorder="1" applyAlignment="1">
      <alignment horizontal="center" vertical="center" wrapText="1"/>
    </xf>
    <xf numFmtId="0" fontId="4" fillId="7" borderId="1"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4" fillId="6" borderId="4" xfId="0" applyFont="1" applyFill="1" applyBorder="1" applyAlignment="1">
      <alignment horizontal="center" vertical="center" wrapText="1"/>
    </xf>
    <xf numFmtId="0" fontId="31" fillId="5" borderId="1" xfId="0" applyFont="1" applyFill="1" applyBorder="1" applyAlignment="1">
      <alignment horizontal="left" vertical="top" wrapText="1"/>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29" fillId="8" borderId="16" xfId="0" applyFont="1" applyFill="1" applyBorder="1" applyAlignment="1">
      <alignment horizontal="center" vertical="center" wrapText="1"/>
    </xf>
    <xf numFmtId="0" fontId="29" fillId="8" borderId="3" xfId="0" applyFont="1" applyFill="1" applyBorder="1" applyAlignment="1">
      <alignment horizontal="center" vertical="center" wrapText="1"/>
    </xf>
    <xf numFmtId="164" fontId="29" fillId="0" borderId="16" xfId="0" applyNumberFormat="1" applyFont="1" applyBorder="1" applyAlignment="1">
      <alignment horizontal="center" vertical="center" wrapText="1"/>
    </xf>
    <xf numFmtId="164" fontId="29" fillId="0" borderId="15" xfId="0" applyNumberFormat="1" applyFont="1" applyBorder="1" applyAlignment="1">
      <alignment horizontal="center" vertical="center" wrapText="1"/>
    </xf>
    <xf numFmtId="164" fontId="29" fillId="0" borderId="3" xfId="0" applyNumberFormat="1" applyFont="1" applyBorder="1" applyAlignment="1">
      <alignment horizontal="center" vertical="center" wrapText="1"/>
    </xf>
    <xf numFmtId="0" fontId="29" fillId="8" borderId="15"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0" fillId="0" borderId="5" xfId="0" applyFont="1" applyBorder="1" applyAlignment="1">
      <alignment horizontal="center" vertical="center" wrapText="1"/>
    </xf>
    <xf numFmtId="0" fontId="21" fillId="6" borderId="4"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3" fillId="5" borderId="1" xfId="0" applyFont="1" applyFill="1" applyBorder="1" applyAlignment="1">
      <alignment horizontal="left" vertical="top" wrapText="1"/>
    </xf>
    <xf numFmtId="0" fontId="20" fillId="0" borderId="4" xfId="0" applyFont="1" applyBorder="1" applyAlignment="1">
      <alignment horizontal="center" vertical="center" wrapText="1"/>
    </xf>
    <xf numFmtId="164" fontId="20" fillId="0" borderId="4" xfId="0" applyNumberFormat="1" applyFont="1" applyBorder="1" applyAlignment="1">
      <alignment horizontal="center" vertical="center" wrapText="1"/>
    </xf>
    <xf numFmtId="0" fontId="20" fillId="0" borderId="9" xfId="0" applyFont="1" applyBorder="1" applyAlignment="1">
      <alignment horizontal="center" vertical="center" wrapText="1"/>
    </xf>
    <xf numFmtId="166" fontId="20" fillId="0" borderId="4" xfId="0" applyNumberFormat="1" applyFont="1" applyBorder="1" applyAlignment="1">
      <alignment horizontal="center" vertical="center" wrapText="1"/>
    </xf>
    <xf numFmtId="10" fontId="20" fillId="0" borderId="4" xfId="0" applyNumberFormat="1" applyFont="1" applyBorder="1" applyAlignment="1">
      <alignment horizontal="center" vertical="center" wrapText="1"/>
    </xf>
    <xf numFmtId="0" fontId="21" fillId="7" borderId="11"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49" fontId="20" fillId="0" borderId="4" xfId="0" applyNumberFormat="1" applyFont="1" applyBorder="1" applyAlignment="1">
      <alignment horizontal="center" vertical="center" wrapText="1"/>
    </xf>
    <xf numFmtId="0" fontId="20" fillId="4" borderId="4" xfId="0" applyFont="1" applyFill="1" applyBorder="1" applyAlignment="1">
      <alignment horizontal="center" vertical="center" wrapText="1"/>
    </xf>
    <xf numFmtId="168" fontId="20" fillId="0" borderId="4" xfId="0" applyNumberFormat="1" applyFont="1" applyBorder="1" applyAlignment="1">
      <alignment horizontal="center" vertical="center" wrapText="1"/>
    </xf>
    <xf numFmtId="164" fontId="20" fillId="8" borderId="4" xfId="0" applyNumberFormat="1" applyFont="1" applyFill="1" applyBorder="1" applyAlignment="1">
      <alignment horizontal="center" vertical="center" wrapText="1"/>
    </xf>
    <xf numFmtId="3" fontId="20" fillId="0" borderId="4" xfId="0" applyNumberFormat="1" applyFont="1" applyBorder="1" applyAlignment="1">
      <alignment horizontal="center" vertical="center" wrapText="1"/>
    </xf>
    <xf numFmtId="0" fontId="14" fillId="9" borderId="1" xfId="0" applyFont="1" applyFill="1" applyBorder="1" applyAlignment="1">
      <alignment horizontal="center"/>
    </xf>
    <xf numFmtId="0" fontId="3" fillId="0" borderId="3" xfId="0" applyFont="1" applyBorder="1"/>
    <xf numFmtId="0" fontId="14" fillId="8" borderId="4" xfId="0" applyFont="1" applyFill="1" applyBorder="1" applyAlignment="1">
      <alignment horizontal="center" vertical="center"/>
    </xf>
    <xf numFmtId="0" fontId="3" fillId="0" borderId="9" xfId="0" applyFont="1" applyBorder="1"/>
    <xf numFmtId="0" fontId="3" fillId="0" borderId="5" xfId="0" applyFont="1" applyBorder="1"/>
    <xf numFmtId="0" fontId="14" fillId="4" borderId="4" xfId="0" applyFont="1" applyFill="1" applyBorder="1" applyAlignment="1">
      <alignment horizontal="center" vertical="center"/>
    </xf>
    <xf numFmtId="0" fontId="14" fillId="0" borderId="4" xfId="0" applyFont="1" applyBorder="1" applyAlignment="1">
      <alignment horizontal="center" vertical="center"/>
    </xf>
    <xf numFmtId="0" fontId="14" fillId="0" borderId="17" xfId="0" applyFont="1" applyBorder="1" applyAlignment="1">
      <alignment horizontal="center" vertical="center"/>
    </xf>
    <xf numFmtId="0" fontId="3" fillId="0" borderId="17" xfId="0" applyFont="1" applyBorder="1"/>
    <xf numFmtId="0" fontId="14" fillId="11" borderId="1" xfId="0" applyFont="1" applyFill="1" applyBorder="1" applyAlignment="1">
      <alignment horizontal="center" vertical="center"/>
    </xf>
    <xf numFmtId="0" fontId="3" fillId="0" borderId="2" xfId="0" applyFont="1" applyBorder="1"/>
    <xf numFmtId="0" fontId="14" fillId="12" borderId="1"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4" xfId="0" applyFont="1" applyFill="1" applyBorder="1" applyAlignment="1">
      <alignment horizontal="center" vertical="center"/>
    </xf>
    <xf numFmtId="0" fontId="15" fillId="10" borderId="1" xfId="0" applyFont="1" applyFill="1" applyBorder="1" applyAlignment="1">
      <alignment horizontal="center" vertical="center"/>
    </xf>
    <xf numFmtId="0" fontId="14" fillId="9" borderId="1" xfId="0" applyFont="1" applyFill="1" applyBorder="1" applyAlignment="1">
      <alignment horizontal="center" vertical="center"/>
    </xf>
    <xf numFmtId="0" fontId="3" fillId="0" borderId="15" xfId="0" applyFont="1" applyBorder="1"/>
    <xf numFmtId="0" fontId="3" fillId="4" borderId="6" xfId="0" applyFont="1" applyFill="1" applyBorder="1" applyAlignment="1">
      <alignment horizontal="center"/>
    </xf>
    <xf numFmtId="0" fontId="3"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Y998"/>
  <sheetViews>
    <sheetView tabSelected="1" zoomScale="90" zoomScaleNormal="90" workbookViewId="0">
      <selection activeCell="E14" sqref="E14"/>
    </sheetView>
  </sheetViews>
  <sheetFormatPr baseColWidth="10" defaultColWidth="14.42578125" defaultRowHeight="15" customHeight="1" x14ac:dyDescent="0.25"/>
  <cols>
    <col min="1" max="1" width="17" style="112" customWidth="1"/>
    <col min="2" max="2" width="11.85546875" style="112" customWidth="1"/>
    <col min="3" max="3" width="10.5703125" style="112" customWidth="1"/>
    <col min="4" max="4" width="11.28515625" style="112" customWidth="1"/>
    <col min="5" max="5" width="17.140625" style="112" customWidth="1"/>
    <col min="6" max="6" width="13.85546875" style="112" customWidth="1"/>
    <col min="7" max="7" width="25.140625" style="112" customWidth="1"/>
    <col min="8" max="8" width="21.42578125" style="112" customWidth="1"/>
    <col min="9" max="9" width="90.140625" style="112" customWidth="1"/>
    <col min="10" max="10" width="116.7109375" style="112" customWidth="1"/>
    <col min="11" max="11" width="2.140625" style="112" customWidth="1"/>
    <col min="12" max="25" width="10.7109375" style="112" customWidth="1"/>
    <col min="26" max="16384" width="14.42578125" style="112"/>
  </cols>
  <sheetData>
    <row r="1" spans="1:25" ht="35.25" customHeight="1" x14ac:dyDescent="0.25">
      <c r="A1" s="143" t="s">
        <v>0</v>
      </c>
      <c r="B1" s="144"/>
      <c r="C1" s="144"/>
      <c r="D1" s="144"/>
      <c r="E1" s="144"/>
      <c r="F1" s="144"/>
      <c r="G1" s="144"/>
      <c r="H1" s="144"/>
      <c r="I1" s="144"/>
      <c r="J1" s="145"/>
      <c r="K1" s="110"/>
      <c r="L1" s="110"/>
      <c r="M1" s="110"/>
      <c r="N1" s="110"/>
      <c r="O1" s="110"/>
      <c r="P1" s="110"/>
      <c r="Q1" s="110"/>
      <c r="R1" s="110"/>
      <c r="S1" s="110"/>
      <c r="T1" s="110"/>
      <c r="U1" s="110"/>
      <c r="V1" s="110"/>
      <c r="W1" s="110"/>
      <c r="X1" s="110"/>
      <c r="Y1" s="110"/>
    </row>
    <row r="2" spans="1:25" ht="22.5" customHeight="1" x14ac:dyDescent="0.25">
      <c r="A2" s="146" t="s">
        <v>1</v>
      </c>
      <c r="B2" s="143" t="s">
        <v>2</v>
      </c>
      <c r="C2" s="145"/>
      <c r="D2" s="143" t="s">
        <v>3</v>
      </c>
      <c r="E2" s="144"/>
      <c r="F2" s="144"/>
      <c r="G2" s="144"/>
      <c r="H2" s="145"/>
      <c r="I2" s="148" t="s">
        <v>4</v>
      </c>
      <c r="J2" s="148" t="s">
        <v>5</v>
      </c>
      <c r="K2" s="110"/>
      <c r="L2" s="110"/>
      <c r="M2" s="110"/>
      <c r="N2" s="110"/>
      <c r="O2" s="110"/>
      <c r="P2" s="110"/>
      <c r="Q2" s="110"/>
      <c r="R2" s="110"/>
      <c r="S2" s="110"/>
      <c r="T2" s="110"/>
      <c r="U2" s="110"/>
      <c r="V2" s="110"/>
      <c r="W2" s="110"/>
      <c r="X2" s="110"/>
      <c r="Y2" s="110"/>
    </row>
    <row r="3" spans="1:25" ht="68.45" customHeight="1" x14ac:dyDescent="0.25">
      <c r="A3" s="147"/>
      <c r="B3" s="49" t="s">
        <v>6</v>
      </c>
      <c r="C3" s="49" t="s">
        <v>7</v>
      </c>
      <c r="D3" s="49" t="s">
        <v>8</v>
      </c>
      <c r="E3" s="49" t="s">
        <v>9</v>
      </c>
      <c r="F3" s="49" t="s">
        <v>10</v>
      </c>
      <c r="G3" s="49" t="s">
        <v>11</v>
      </c>
      <c r="H3" s="49" t="s">
        <v>12</v>
      </c>
      <c r="I3" s="147"/>
      <c r="J3" s="147"/>
      <c r="K3" s="110"/>
      <c r="L3" s="110"/>
      <c r="M3" s="110"/>
      <c r="N3" s="110"/>
      <c r="O3" s="110"/>
      <c r="P3" s="110"/>
      <c r="Q3" s="110"/>
      <c r="R3" s="110"/>
      <c r="S3" s="110"/>
      <c r="T3" s="110"/>
      <c r="U3" s="110"/>
      <c r="V3" s="110"/>
      <c r="W3" s="110"/>
      <c r="X3" s="110"/>
      <c r="Y3" s="110"/>
    </row>
    <row r="4" spans="1:25" ht="168.95" customHeight="1" x14ac:dyDescent="0.25">
      <c r="A4" s="50">
        <v>7850</v>
      </c>
      <c r="B4" s="51">
        <v>6</v>
      </c>
      <c r="C4" s="51">
        <v>6</v>
      </c>
      <c r="D4" s="52">
        <f>((51.2+0+115.3+0+50+100)/6)/100</f>
        <v>0.52749999999999997</v>
      </c>
      <c r="E4" s="52">
        <f>+Presupuesto!E11</f>
        <v>0.81328038492868482</v>
      </c>
      <c r="F4" s="52">
        <f>+Presupuesto!G11</f>
        <v>0.34267708158419269</v>
      </c>
      <c r="G4" s="52">
        <f>+Presupuesto!J11</f>
        <v>0.57284430178112555</v>
      </c>
      <c r="H4" s="52">
        <f>Presupuesto!M11</f>
        <v>0</v>
      </c>
      <c r="I4" s="91" t="s">
        <v>13</v>
      </c>
      <c r="J4" s="91" t="s">
        <v>14</v>
      </c>
      <c r="K4" s="110"/>
      <c r="L4" s="110"/>
      <c r="M4" s="110"/>
      <c r="N4" s="110"/>
      <c r="O4" s="110"/>
      <c r="P4" s="110"/>
      <c r="Q4" s="110"/>
      <c r="R4" s="110"/>
      <c r="S4" s="110"/>
      <c r="T4" s="110"/>
      <c r="U4" s="110"/>
      <c r="V4" s="110"/>
      <c r="W4" s="110"/>
      <c r="X4" s="110"/>
      <c r="Y4" s="110"/>
    </row>
    <row r="5" spans="1:25" ht="158.44999999999999" customHeight="1" x14ac:dyDescent="0.25">
      <c r="A5" s="50">
        <v>7851</v>
      </c>
      <c r="B5" s="51">
        <v>7</v>
      </c>
      <c r="C5" s="51">
        <v>7</v>
      </c>
      <c r="D5" s="93">
        <f>((38.54+23.44+0+50+50+0+0)/7)/100</f>
        <v>0.23140000000000005</v>
      </c>
      <c r="E5" s="93">
        <f>+Presupuesto!E20</f>
        <v>0.76823700885948698</v>
      </c>
      <c r="F5" s="52">
        <f>+Presupuesto!G20</f>
        <v>6.5665338588036859E-2</v>
      </c>
      <c r="G5" s="52">
        <f>+Presupuesto!J20</f>
        <v>0.59311522387354787</v>
      </c>
      <c r="H5" s="52">
        <f>Presupuesto!M20</f>
        <v>0</v>
      </c>
      <c r="I5" s="91" t="s">
        <v>15</v>
      </c>
      <c r="J5" s="91" t="s">
        <v>14</v>
      </c>
      <c r="K5" s="110"/>
      <c r="L5" s="110"/>
      <c r="M5" s="110"/>
      <c r="N5" s="110"/>
      <c r="O5" s="110"/>
      <c r="P5" s="110"/>
      <c r="Q5" s="110"/>
      <c r="R5" s="110"/>
      <c r="S5" s="110"/>
      <c r="T5" s="110"/>
      <c r="U5" s="110"/>
      <c r="V5" s="110"/>
      <c r="W5" s="110"/>
      <c r="X5" s="110"/>
      <c r="Y5" s="110"/>
    </row>
    <row r="6" spans="1:25" ht="201.95" customHeight="1" x14ac:dyDescent="0.25">
      <c r="A6" s="50">
        <v>7852</v>
      </c>
      <c r="B6" s="51">
        <v>5</v>
      </c>
      <c r="C6" s="51">
        <v>5</v>
      </c>
      <c r="D6" s="52">
        <f>((37.11+37.06+26.11+34+0)/5)/100</f>
        <v>0.26856000000000002</v>
      </c>
      <c r="E6" s="52">
        <f>+Presupuesto!E26</f>
        <v>0.69974655506163153</v>
      </c>
      <c r="F6" s="52">
        <f>+Presupuesto!G26</f>
        <v>8.7688376695249384E-2</v>
      </c>
      <c r="G6" s="52">
        <f>+Presupuesto!J26</f>
        <v>0.51499599482351865</v>
      </c>
      <c r="H6" s="52">
        <f>Presupuesto!M26</f>
        <v>0</v>
      </c>
      <c r="I6" s="91" t="s">
        <v>428</v>
      </c>
      <c r="J6" s="91" t="s">
        <v>427</v>
      </c>
      <c r="K6" s="110"/>
      <c r="L6" s="110"/>
      <c r="M6" s="110"/>
      <c r="N6" s="110"/>
      <c r="O6" s="110"/>
      <c r="P6" s="110"/>
      <c r="Q6" s="110"/>
      <c r="R6" s="110"/>
      <c r="S6" s="110"/>
      <c r="T6" s="110"/>
      <c r="U6" s="110"/>
      <c r="V6" s="110"/>
      <c r="W6" s="110"/>
      <c r="X6" s="110"/>
      <c r="Y6" s="110"/>
    </row>
    <row r="7" spans="1:25" ht="177" customHeight="1" x14ac:dyDescent="0.25">
      <c r="A7" s="50">
        <v>7853</v>
      </c>
      <c r="B7" s="51">
        <v>5</v>
      </c>
      <c r="C7" s="51">
        <v>5</v>
      </c>
      <c r="D7" s="53">
        <f>+((100+88.89+81.25+100+20)/5)/100</f>
        <v>0.78027999999999986</v>
      </c>
      <c r="E7" s="52">
        <f>+Presupuesto!E34</f>
        <v>0.49588144625654701</v>
      </c>
      <c r="F7" s="52">
        <f>+Presupuesto!G34</f>
        <v>0.40267823901524324</v>
      </c>
      <c r="G7" s="52">
        <f>+Presupuesto!J34</f>
        <v>0.40281503813722025</v>
      </c>
      <c r="H7" s="52">
        <f>Presupuesto!M34</f>
        <v>0</v>
      </c>
      <c r="I7" s="91" t="s">
        <v>435</v>
      </c>
      <c r="J7" s="91" t="s">
        <v>429</v>
      </c>
      <c r="K7" s="110"/>
      <c r="L7" s="110"/>
      <c r="M7" s="110"/>
      <c r="N7" s="110"/>
      <c r="O7" s="110"/>
      <c r="P7" s="110"/>
      <c r="Q7" s="110"/>
      <c r="R7" s="110"/>
      <c r="S7" s="110"/>
      <c r="T7" s="110"/>
      <c r="U7" s="110"/>
      <c r="V7" s="110"/>
      <c r="W7" s="110"/>
      <c r="X7" s="110"/>
      <c r="Y7" s="110"/>
    </row>
    <row r="8" spans="1:25" ht="179.1" customHeight="1" x14ac:dyDescent="0.25">
      <c r="A8" s="50">
        <v>7854</v>
      </c>
      <c r="B8" s="51">
        <v>5</v>
      </c>
      <c r="C8" s="51">
        <v>5</v>
      </c>
      <c r="D8" s="93">
        <f>((67.2+50+0+0+50)/5)/100</f>
        <v>0.33439999999999998</v>
      </c>
      <c r="E8" s="93">
        <f>+Presupuesto!E42</f>
        <v>0.80231313127288229</v>
      </c>
      <c r="F8" s="52">
        <f>+Presupuesto!G42</f>
        <v>0.14732353865542713</v>
      </c>
      <c r="G8" s="52">
        <f>+Presupuesto!J42</f>
        <v>0.56150202087858536</v>
      </c>
      <c r="H8" s="52">
        <f>Presupuesto!M42</f>
        <v>0</v>
      </c>
      <c r="I8" s="91" t="s">
        <v>431</v>
      </c>
      <c r="J8" s="91" t="s">
        <v>430</v>
      </c>
      <c r="K8" s="42"/>
      <c r="L8" s="110"/>
      <c r="M8" s="110"/>
      <c r="N8" s="110"/>
      <c r="O8" s="110"/>
      <c r="P8" s="110"/>
      <c r="Q8" s="110"/>
      <c r="R8" s="110"/>
      <c r="S8" s="110"/>
      <c r="T8" s="110"/>
      <c r="U8" s="110"/>
      <c r="V8" s="110"/>
      <c r="W8" s="110"/>
      <c r="X8" s="110"/>
      <c r="Y8" s="110"/>
    </row>
    <row r="9" spans="1:25" ht="199.5" x14ac:dyDescent="0.25">
      <c r="A9" s="50">
        <v>7855</v>
      </c>
      <c r="B9" s="51">
        <v>4</v>
      </c>
      <c r="C9" s="51">
        <v>4</v>
      </c>
      <c r="D9" s="53">
        <f>+((80+20+40.43+40)/4)/100</f>
        <v>0.451075</v>
      </c>
      <c r="E9" s="52">
        <f>+Presupuesto!E47</f>
        <v>0.75995875041833205</v>
      </c>
      <c r="F9" s="52">
        <f>+Presupuesto!G47</f>
        <v>0.1347606101381614</v>
      </c>
      <c r="G9" s="52">
        <f>+Presupuesto!J47</f>
        <v>1</v>
      </c>
      <c r="H9" s="52">
        <f>Presupuesto!M47</f>
        <v>0</v>
      </c>
      <c r="I9" s="91" t="s">
        <v>16</v>
      </c>
      <c r="J9" s="91" t="s">
        <v>432</v>
      </c>
      <c r="K9" s="110"/>
      <c r="L9" s="110"/>
      <c r="M9" s="110"/>
      <c r="N9" s="110"/>
      <c r="O9" s="110"/>
      <c r="P9" s="110"/>
      <c r="Q9" s="110"/>
      <c r="R9" s="110"/>
      <c r="S9" s="110"/>
      <c r="T9" s="110"/>
      <c r="U9" s="110"/>
      <c r="V9" s="110"/>
      <c r="W9" s="110"/>
      <c r="X9" s="110"/>
      <c r="Y9" s="110"/>
    </row>
    <row r="10" spans="1:25" ht="181.5" customHeight="1" x14ac:dyDescent="0.25">
      <c r="A10" s="50">
        <v>7856</v>
      </c>
      <c r="B10" s="51">
        <v>3</v>
      </c>
      <c r="C10" s="51">
        <v>3</v>
      </c>
      <c r="D10" s="52">
        <f>((45.14+43.75+2)/3)/100</f>
        <v>0.30296666666666666</v>
      </c>
      <c r="E10" s="52">
        <f>+Presupuesto!E51</f>
        <v>2.4881787617142069E-2</v>
      </c>
      <c r="F10" s="52">
        <f>+Presupuesto!G51</f>
        <v>0.2955828853664409</v>
      </c>
      <c r="G10" s="52">
        <f>+Presupuesto!J51</f>
        <v>0.31701351857556193</v>
      </c>
      <c r="H10" s="52">
        <f>Presupuesto!M51</f>
        <v>0</v>
      </c>
      <c r="I10" s="91" t="s">
        <v>402</v>
      </c>
      <c r="J10" s="91" t="s">
        <v>171</v>
      </c>
      <c r="K10" s="110"/>
      <c r="L10" s="110"/>
      <c r="M10" s="110"/>
      <c r="N10" s="110"/>
      <c r="O10" s="110"/>
      <c r="P10" s="110"/>
      <c r="Q10" s="110"/>
      <c r="R10" s="110"/>
      <c r="S10" s="110"/>
      <c r="T10" s="110"/>
      <c r="U10" s="110"/>
      <c r="V10" s="110"/>
      <c r="W10" s="110"/>
      <c r="X10" s="110"/>
      <c r="Y10" s="110"/>
    </row>
    <row r="11" spans="1:25" ht="110.1" customHeight="1" x14ac:dyDescent="0.25">
      <c r="A11" s="50">
        <v>7857</v>
      </c>
      <c r="B11" s="51">
        <v>3</v>
      </c>
      <c r="C11" s="51">
        <v>3</v>
      </c>
      <c r="D11" s="53">
        <f>((97.73+50+50)/3)/100</f>
        <v>0.65910000000000013</v>
      </c>
      <c r="E11" s="52">
        <f>+Presupuesto!E55</f>
        <v>0.91074307184595849</v>
      </c>
      <c r="F11" s="52">
        <f>+Presupuesto!G55</f>
        <v>0.19608025597626669</v>
      </c>
      <c r="G11" s="52">
        <f>+Presupuesto!J55</f>
        <v>0.90114004665031211</v>
      </c>
      <c r="H11" s="52">
        <f>Presupuesto!M55</f>
        <v>0</v>
      </c>
      <c r="I11" s="91" t="s">
        <v>433</v>
      </c>
      <c r="J11" s="91" t="s">
        <v>434</v>
      </c>
      <c r="K11" s="110"/>
      <c r="L11" s="110"/>
      <c r="M11" s="110"/>
      <c r="N11" s="110"/>
      <c r="O11" s="110"/>
      <c r="P11" s="110"/>
      <c r="Q11" s="110"/>
      <c r="R11" s="110"/>
      <c r="S11" s="110"/>
      <c r="T11" s="110"/>
      <c r="U11" s="110"/>
      <c r="V11" s="110"/>
      <c r="W11" s="110"/>
      <c r="X11" s="110"/>
      <c r="Y11" s="110"/>
    </row>
    <row r="12" spans="1:25" ht="20.100000000000001" customHeight="1" x14ac:dyDescent="0.25">
      <c r="A12" s="54"/>
      <c r="B12" s="49">
        <f t="shared" ref="B12:C12" si="0">SUM(B4:B11)</f>
        <v>38</v>
      </c>
      <c r="C12" s="49">
        <f t="shared" si="0"/>
        <v>38</v>
      </c>
      <c r="D12" s="55">
        <f t="shared" ref="D12:H12" si="1">AVERAGE(D4:D11)</f>
        <v>0.44441020833333333</v>
      </c>
      <c r="E12" s="55">
        <f t="shared" si="1"/>
        <v>0.65938026703258312</v>
      </c>
      <c r="F12" s="55">
        <f t="shared" si="1"/>
        <v>0.20905704075237727</v>
      </c>
      <c r="G12" s="55">
        <f t="shared" si="1"/>
        <v>0.60792826808998401</v>
      </c>
      <c r="H12" s="55">
        <f t="shared" si="1"/>
        <v>0</v>
      </c>
      <c r="I12" s="56"/>
      <c r="J12" s="56"/>
      <c r="K12" s="110"/>
      <c r="L12" s="110"/>
      <c r="M12" s="110"/>
      <c r="N12" s="110"/>
      <c r="O12" s="110"/>
      <c r="P12" s="110"/>
      <c r="Q12" s="110"/>
      <c r="R12" s="110"/>
      <c r="S12" s="110"/>
      <c r="T12" s="110"/>
      <c r="U12" s="110"/>
      <c r="V12" s="110"/>
      <c r="W12" s="110"/>
      <c r="X12" s="110"/>
      <c r="Y12" s="110"/>
    </row>
    <row r="13" spans="1:25" ht="18.75" customHeight="1" x14ac:dyDescent="0.25">
      <c r="A13" s="111"/>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row>
    <row r="14" spans="1:25" ht="18.75" customHeight="1" x14ac:dyDescent="0.25">
      <c r="A14" s="111"/>
      <c r="B14" s="110"/>
      <c r="C14" s="110"/>
      <c r="D14" s="110"/>
      <c r="E14" s="110"/>
      <c r="F14" s="110"/>
      <c r="G14" s="113"/>
      <c r="H14" s="110"/>
      <c r="I14" s="110"/>
      <c r="J14" s="110"/>
      <c r="K14" s="110"/>
      <c r="L14" s="110"/>
      <c r="M14" s="110"/>
      <c r="N14" s="110"/>
      <c r="O14" s="110"/>
      <c r="P14" s="110"/>
      <c r="Q14" s="110"/>
      <c r="R14" s="110"/>
      <c r="S14" s="110"/>
      <c r="T14" s="110"/>
      <c r="U14" s="110"/>
      <c r="V14" s="110"/>
      <c r="W14" s="110"/>
      <c r="X14" s="110"/>
      <c r="Y14" s="110"/>
    </row>
    <row r="15" spans="1:25" ht="18.75" customHeight="1" x14ac:dyDescent="0.25">
      <c r="A15" s="111"/>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row>
    <row r="16" spans="1:25" ht="18.75" customHeight="1" x14ac:dyDescent="0.25">
      <c r="A16" s="111"/>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row>
    <row r="17" spans="1:25" ht="18.75" customHeight="1" x14ac:dyDescent="0.25">
      <c r="A17" s="111"/>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row>
    <row r="18" spans="1:25" ht="18.75" customHeight="1" x14ac:dyDescent="0.25">
      <c r="A18" s="111"/>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row>
    <row r="19" spans="1:25" ht="18.75" customHeight="1" x14ac:dyDescent="0.25">
      <c r="A19" s="111"/>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row>
    <row r="20" spans="1:25" ht="18.75" customHeight="1" x14ac:dyDescent="0.25">
      <c r="A20" s="111"/>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row>
    <row r="21" spans="1:25" ht="18.75" customHeight="1" x14ac:dyDescent="0.25">
      <c r="A21" s="111"/>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row>
    <row r="22" spans="1:25" ht="18.75" customHeight="1" x14ac:dyDescent="0.25">
      <c r="A22" s="11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row>
    <row r="23" spans="1:25" ht="18.75" customHeight="1" x14ac:dyDescent="0.25">
      <c r="A23" s="111"/>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row>
    <row r="24" spans="1:25" ht="18.75" customHeight="1" x14ac:dyDescent="0.25">
      <c r="A24" s="111"/>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row>
    <row r="25" spans="1:25" ht="18.75" customHeight="1" x14ac:dyDescent="0.25">
      <c r="A25" s="111"/>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row>
    <row r="26" spans="1:25" ht="18.75" customHeight="1" x14ac:dyDescent="0.25">
      <c r="A26" s="111"/>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row>
    <row r="27" spans="1:25" ht="18.75" customHeight="1" x14ac:dyDescent="0.25">
      <c r="A27" s="111"/>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row>
    <row r="28" spans="1:25" ht="18.75" customHeight="1" x14ac:dyDescent="0.25">
      <c r="A28" s="111"/>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row>
    <row r="29" spans="1:25" ht="18.75" customHeight="1" x14ac:dyDescent="0.25">
      <c r="A29" s="111"/>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row>
    <row r="30" spans="1:25" ht="18.75" customHeight="1" x14ac:dyDescent="0.25">
      <c r="A30" s="111"/>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row>
    <row r="31" spans="1:25" ht="18.75" customHeight="1" x14ac:dyDescent="0.25">
      <c r="A31" s="111"/>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row>
    <row r="32" spans="1:25" ht="18.75" customHeight="1" x14ac:dyDescent="0.25">
      <c r="A32" s="111"/>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row>
    <row r="33" spans="1:25" ht="18.75" customHeight="1" x14ac:dyDescent="0.25">
      <c r="A33" s="111"/>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row>
    <row r="34" spans="1:25" ht="18.75" customHeight="1" x14ac:dyDescent="0.25">
      <c r="A34" s="111"/>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row>
    <row r="35" spans="1:25" ht="18.75" customHeight="1" x14ac:dyDescent="0.25">
      <c r="A35" s="111"/>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row>
    <row r="36" spans="1:25" ht="18.75" customHeight="1" x14ac:dyDescent="0.25">
      <c r="A36" s="111"/>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row>
    <row r="37" spans="1:25" ht="18.75" customHeight="1" x14ac:dyDescent="0.25">
      <c r="A37" s="111"/>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row>
    <row r="38" spans="1:25" ht="18.75" customHeight="1" x14ac:dyDescent="0.25">
      <c r="A38" s="111"/>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row>
    <row r="39" spans="1:25" ht="18.75" customHeight="1" x14ac:dyDescent="0.25">
      <c r="A39" s="111"/>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row>
    <row r="40" spans="1:25" ht="18.75" customHeight="1" x14ac:dyDescent="0.25">
      <c r="A40" s="111"/>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row>
    <row r="41" spans="1:25" ht="18.75" customHeight="1" x14ac:dyDescent="0.25">
      <c r="A41" s="111"/>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row>
    <row r="42" spans="1:25" ht="18.75" customHeight="1" x14ac:dyDescent="0.25">
      <c r="A42" s="111"/>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row>
    <row r="43" spans="1:25" ht="18.75" customHeight="1" x14ac:dyDescent="0.25">
      <c r="A43" s="111"/>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row>
    <row r="44" spans="1:25" ht="18.75" customHeight="1" x14ac:dyDescent="0.25">
      <c r="A44" s="111"/>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row>
    <row r="45" spans="1:25" ht="18.75" customHeight="1" x14ac:dyDescent="0.25">
      <c r="A45" s="111"/>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row>
    <row r="46" spans="1:25" ht="18.75" customHeight="1" x14ac:dyDescent="0.25">
      <c r="A46" s="111"/>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row>
    <row r="47" spans="1:25" ht="18.75" customHeight="1" x14ac:dyDescent="0.25">
      <c r="A47" s="111"/>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row>
    <row r="48" spans="1:25" ht="18.75" customHeight="1" x14ac:dyDescent="0.25">
      <c r="A48" s="111"/>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row>
    <row r="49" spans="1:25" ht="18.75" customHeight="1" x14ac:dyDescent="0.25">
      <c r="A49" s="111"/>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row>
    <row r="50" spans="1:25" ht="18.75" customHeight="1" x14ac:dyDescent="0.25">
      <c r="A50" s="111"/>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row>
    <row r="51" spans="1:25" ht="18.75" customHeight="1" x14ac:dyDescent="0.25">
      <c r="A51" s="111"/>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row>
    <row r="52" spans="1:25" ht="18.75" customHeight="1" x14ac:dyDescent="0.25">
      <c r="A52" s="111"/>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row>
    <row r="53" spans="1:25" ht="18.75" customHeight="1" x14ac:dyDescent="0.25">
      <c r="A53" s="111"/>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row>
    <row r="54" spans="1:25" ht="18.75" customHeight="1" x14ac:dyDescent="0.25">
      <c r="A54" s="111"/>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row>
    <row r="55" spans="1:25" ht="18.75" customHeight="1" x14ac:dyDescent="0.25">
      <c r="A55" s="111"/>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row>
    <row r="56" spans="1:25" ht="18.75" customHeight="1" x14ac:dyDescent="0.25">
      <c r="A56" s="111"/>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row>
    <row r="57" spans="1:25" ht="18.75" customHeight="1" x14ac:dyDescent="0.25">
      <c r="A57" s="111"/>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row>
    <row r="58" spans="1:25" ht="18.75" customHeight="1" x14ac:dyDescent="0.25">
      <c r="A58" s="111"/>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row>
    <row r="59" spans="1:25" ht="18.75" customHeight="1" x14ac:dyDescent="0.25">
      <c r="A59" s="111"/>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row>
    <row r="60" spans="1:25" ht="18.75" customHeight="1" x14ac:dyDescent="0.25">
      <c r="A60" s="111"/>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row>
    <row r="61" spans="1:25" ht="18.75" customHeight="1" x14ac:dyDescent="0.25">
      <c r="A61" s="111"/>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row>
    <row r="62" spans="1:25" ht="18.75" customHeight="1" x14ac:dyDescent="0.25">
      <c r="A62" s="111"/>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row>
    <row r="63" spans="1:25" ht="18.75" customHeight="1" x14ac:dyDescent="0.25">
      <c r="A63" s="111"/>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row>
    <row r="64" spans="1:25" ht="18.75" customHeight="1" x14ac:dyDescent="0.25">
      <c r="A64" s="111"/>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row>
    <row r="65" spans="1:25" ht="18.75" customHeight="1" x14ac:dyDescent="0.25">
      <c r="A65" s="111"/>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row>
    <row r="66" spans="1:25" ht="18.75" customHeight="1" x14ac:dyDescent="0.25">
      <c r="A66" s="111"/>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row>
    <row r="67" spans="1:25" ht="18.75" customHeight="1" x14ac:dyDescent="0.25">
      <c r="A67" s="111"/>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row>
    <row r="68" spans="1:25" ht="18.75" customHeight="1" x14ac:dyDescent="0.25">
      <c r="A68" s="111"/>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row>
    <row r="69" spans="1:25" ht="18.75" customHeight="1" x14ac:dyDescent="0.25">
      <c r="A69" s="111"/>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row>
    <row r="70" spans="1:25" ht="18.75" customHeight="1" x14ac:dyDescent="0.25">
      <c r="A70" s="111"/>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row>
    <row r="71" spans="1:25" ht="18.75" customHeight="1" x14ac:dyDescent="0.25">
      <c r="A71" s="111"/>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row>
    <row r="72" spans="1:25" ht="18.75" customHeight="1" x14ac:dyDescent="0.25">
      <c r="A72" s="111"/>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row>
    <row r="73" spans="1:25" ht="18.75" customHeight="1" x14ac:dyDescent="0.25">
      <c r="A73" s="111"/>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row>
    <row r="74" spans="1:25" ht="18.75" customHeight="1" x14ac:dyDescent="0.25">
      <c r="A74" s="111"/>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row>
    <row r="75" spans="1:25" ht="18.75" customHeight="1" x14ac:dyDescent="0.25">
      <c r="A75" s="111"/>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row>
    <row r="76" spans="1:25" ht="18.75" customHeight="1" x14ac:dyDescent="0.25">
      <c r="A76" s="111"/>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row>
    <row r="77" spans="1:25" ht="18.75" customHeight="1" x14ac:dyDescent="0.25">
      <c r="A77" s="111"/>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row>
    <row r="78" spans="1:25" ht="18.75" customHeight="1" x14ac:dyDescent="0.25">
      <c r="A78" s="111"/>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row>
    <row r="79" spans="1:25" ht="18.75" customHeight="1" x14ac:dyDescent="0.25">
      <c r="A79" s="111"/>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row>
    <row r="80" spans="1:25" ht="18.75" customHeight="1" x14ac:dyDescent="0.25">
      <c r="A80" s="111"/>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row>
    <row r="81" spans="1:25" ht="18.75" customHeight="1" x14ac:dyDescent="0.25">
      <c r="A81" s="111"/>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row>
    <row r="82" spans="1:25" ht="18.75" customHeight="1" x14ac:dyDescent="0.25">
      <c r="A82" s="111"/>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row>
    <row r="83" spans="1:25" ht="18.75" customHeight="1" x14ac:dyDescent="0.25">
      <c r="A83" s="111"/>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row>
    <row r="84" spans="1:25" ht="18.75" customHeight="1" x14ac:dyDescent="0.25">
      <c r="A84" s="111"/>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row>
    <row r="85" spans="1:25" ht="18.75" customHeight="1" x14ac:dyDescent="0.25">
      <c r="A85" s="111"/>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row>
    <row r="86" spans="1:25" ht="18.75" customHeight="1" x14ac:dyDescent="0.25">
      <c r="A86" s="111"/>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row>
    <row r="87" spans="1:25" ht="18.75" customHeight="1" x14ac:dyDescent="0.25">
      <c r="A87" s="111"/>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row>
    <row r="88" spans="1:25" ht="18.75" customHeight="1" x14ac:dyDescent="0.25">
      <c r="A88" s="111"/>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row>
    <row r="89" spans="1:25" ht="18.75" customHeight="1" x14ac:dyDescent="0.25">
      <c r="A89" s="111"/>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row>
    <row r="90" spans="1:25" ht="18.75" customHeight="1" x14ac:dyDescent="0.25">
      <c r="A90" s="111"/>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row>
    <row r="91" spans="1:25" ht="18.75" customHeight="1" x14ac:dyDescent="0.25">
      <c r="A91" s="111"/>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row>
    <row r="92" spans="1:25" ht="18.75" customHeight="1" x14ac:dyDescent="0.25">
      <c r="A92" s="111"/>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row>
    <row r="93" spans="1:25" ht="18.75" customHeight="1" x14ac:dyDescent="0.25">
      <c r="A93" s="111"/>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row>
    <row r="94" spans="1:25" ht="18.75" customHeight="1" x14ac:dyDescent="0.25">
      <c r="A94" s="111"/>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row>
    <row r="95" spans="1:25" ht="18.75" customHeight="1" x14ac:dyDescent="0.25">
      <c r="A95" s="111"/>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row>
    <row r="96" spans="1:25" ht="18.75" customHeight="1" x14ac:dyDescent="0.25">
      <c r="A96" s="111"/>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row>
    <row r="97" spans="1:25" ht="18.75" customHeight="1" x14ac:dyDescent="0.25">
      <c r="A97" s="111"/>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row>
    <row r="98" spans="1:25" ht="18.75" customHeight="1" x14ac:dyDescent="0.25">
      <c r="A98" s="111"/>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row>
    <row r="99" spans="1:25" ht="18.75" customHeight="1" x14ac:dyDescent="0.25">
      <c r="A99" s="111"/>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row>
    <row r="100" spans="1:25" ht="18.75" customHeight="1" x14ac:dyDescent="0.25">
      <c r="A100" s="111"/>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row>
    <row r="101" spans="1:25" ht="18.75" customHeight="1" x14ac:dyDescent="0.25">
      <c r="A101" s="111"/>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row>
    <row r="102" spans="1:25" ht="18.75" customHeight="1" x14ac:dyDescent="0.25">
      <c r="A102" s="111"/>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row>
    <row r="103" spans="1:25" ht="18.75" customHeight="1" x14ac:dyDescent="0.25">
      <c r="A103" s="111"/>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row>
    <row r="104" spans="1:25" ht="18.75" customHeight="1" x14ac:dyDescent="0.25">
      <c r="A104" s="111"/>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row>
    <row r="105" spans="1:25" ht="18.75" customHeight="1" x14ac:dyDescent="0.25">
      <c r="A105" s="111"/>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row>
    <row r="106" spans="1:25" ht="18.75" customHeight="1" x14ac:dyDescent="0.25">
      <c r="A106" s="111"/>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row>
    <row r="107" spans="1:25" ht="18.75" customHeight="1" x14ac:dyDescent="0.25">
      <c r="A107" s="111"/>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row>
    <row r="108" spans="1:25" ht="18.75" customHeight="1" x14ac:dyDescent="0.25">
      <c r="A108" s="111"/>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row>
    <row r="109" spans="1:25" ht="18.75" customHeight="1" x14ac:dyDescent="0.25">
      <c r="A109" s="111"/>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row>
    <row r="110" spans="1:25" ht="18.75" customHeight="1" x14ac:dyDescent="0.25">
      <c r="A110" s="111"/>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row>
    <row r="111" spans="1:25" ht="18.75" customHeight="1" x14ac:dyDescent="0.25">
      <c r="A111" s="111"/>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row>
    <row r="112" spans="1:25" ht="18.75" customHeight="1" x14ac:dyDescent="0.25">
      <c r="A112" s="111"/>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row>
    <row r="113" spans="1:25" ht="18.75" customHeight="1" x14ac:dyDescent="0.25">
      <c r="A113" s="111"/>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row>
    <row r="114" spans="1:25" ht="18.75" customHeight="1" x14ac:dyDescent="0.25">
      <c r="A114" s="111"/>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row>
    <row r="115" spans="1:25" ht="18.75" customHeight="1" x14ac:dyDescent="0.25">
      <c r="A115" s="111"/>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row>
    <row r="116" spans="1:25" ht="18.75" customHeight="1" x14ac:dyDescent="0.25">
      <c r="A116" s="111"/>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row>
    <row r="117" spans="1:25" ht="18.75" customHeight="1" x14ac:dyDescent="0.25">
      <c r="A117" s="111"/>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row>
    <row r="118" spans="1:25" ht="18.75" customHeight="1" x14ac:dyDescent="0.25">
      <c r="A118" s="111"/>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row>
    <row r="119" spans="1:25" ht="18.75" customHeight="1" x14ac:dyDescent="0.25">
      <c r="A119" s="111"/>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row>
    <row r="120" spans="1:25" ht="18.75" customHeight="1" x14ac:dyDescent="0.25">
      <c r="A120" s="111"/>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row>
    <row r="121" spans="1:25" ht="18.75" customHeight="1" x14ac:dyDescent="0.25">
      <c r="A121" s="111"/>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row>
    <row r="122" spans="1:25" ht="18.75" customHeight="1" x14ac:dyDescent="0.25">
      <c r="A122" s="111"/>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row>
    <row r="123" spans="1:25" ht="18.75" customHeight="1" x14ac:dyDescent="0.25">
      <c r="A123" s="111"/>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row>
    <row r="124" spans="1:25" ht="18.75" customHeight="1" x14ac:dyDescent="0.25">
      <c r="A124" s="111"/>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row>
    <row r="125" spans="1:25" ht="18.75" customHeight="1" x14ac:dyDescent="0.25">
      <c r="A125" s="111"/>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row>
    <row r="126" spans="1:25" ht="18.75" customHeight="1" x14ac:dyDescent="0.25">
      <c r="A126" s="111"/>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row>
    <row r="127" spans="1:25" ht="18.75" customHeight="1" x14ac:dyDescent="0.25">
      <c r="A127" s="111"/>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row>
    <row r="128" spans="1:25" ht="18.75" customHeight="1" x14ac:dyDescent="0.25">
      <c r="A128" s="111"/>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row>
    <row r="129" spans="1:25" ht="18.75" customHeight="1" x14ac:dyDescent="0.25">
      <c r="A129" s="111"/>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row>
    <row r="130" spans="1:25" ht="18.75" customHeight="1" x14ac:dyDescent="0.25">
      <c r="A130" s="111"/>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row>
    <row r="131" spans="1:25" ht="18.75" customHeight="1" x14ac:dyDescent="0.25">
      <c r="A131" s="111"/>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row>
    <row r="132" spans="1:25" ht="18.75" customHeight="1" x14ac:dyDescent="0.25">
      <c r="A132" s="111"/>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row>
    <row r="133" spans="1:25" ht="18.75" customHeight="1" x14ac:dyDescent="0.25">
      <c r="A133" s="111"/>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row>
    <row r="134" spans="1:25" ht="18.75" customHeight="1" x14ac:dyDescent="0.25">
      <c r="A134" s="111"/>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row>
    <row r="135" spans="1:25" ht="18.75" customHeight="1" x14ac:dyDescent="0.25">
      <c r="A135" s="111"/>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row>
    <row r="136" spans="1:25" ht="18.75" customHeight="1" x14ac:dyDescent="0.25">
      <c r="A136" s="111"/>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row>
    <row r="137" spans="1:25" ht="18.75" customHeight="1" x14ac:dyDescent="0.25">
      <c r="A137" s="111"/>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row>
    <row r="138" spans="1:25" ht="18.75" customHeight="1" x14ac:dyDescent="0.25">
      <c r="A138" s="111"/>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row>
    <row r="139" spans="1:25" ht="18.75" customHeight="1" x14ac:dyDescent="0.25">
      <c r="A139" s="111"/>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row>
    <row r="140" spans="1:25" ht="18.75" customHeight="1" x14ac:dyDescent="0.25">
      <c r="A140" s="111"/>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row>
    <row r="141" spans="1:25" ht="18.75" customHeight="1" x14ac:dyDescent="0.25">
      <c r="A141" s="111"/>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row>
    <row r="142" spans="1:25" ht="18.75" customHeight="1" x14ac:dyDescent="0.25">
      <c r="A142" s="111"/>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row>
    <row r="143" spans="1:25" ht="18.75" customHeight="1" x14ac:dyDescent="0.25">
      <c r="A143" s="111"/>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row>
    <row r="144" spans="1:25" ht="18.75" customHeight="1" x14ac:dyDescent="0.25">
      <c r="A144" s="111"/>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row>
    <row r="145" spans="1:25" ht="18.75" customHeight="1" x14ac:dyDescent="0.25">
      <c r="A145" s="111"/>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row>
    <row r="146" spans="1:25" ht="18.75" customHeight="1" x14ac:dyDescent="0.25">
      <c r="A146" s="111"/>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row>
    <row r="147" spans="1:25" ht="18.75" customHeight="1" x14ac:dyDescent="0.25">
      <c r="A147" s="111"/>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row>
    <row r="148" spans="1:25" ht="18.75" customHeight="1" x14ac:dyDescent="0.25">
      <c r="A148" s="111"/>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row>
    <row r="149" spans="1:25" ht="18.75" customHeight="1" x14ac:dyDescent="0.25">
      <c r="A149" s="111"/>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row>
    <row r="150" spans="1:25" ht="18.75" customHeight="1" x14ac:dyDescent="0.25">
      <c r="A150" s="111"/>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row>
    <row r="151" spans="1:25" ht="18.75" customHeight="1" x14ac:dyDescent="0.25">
      <c r="A151" s="111"/>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row>
    <row r="152" spans="1:25" ht="18.75" customHeight="1" x14ac:dyDescent="0.25">
      <c r="A152" s="111"/>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row>
    <row r="153" spans="1:25" ht="18.75" customHeight="1" x14ac:dyDescent="0.25">
      <c r="A153" s="111"/>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row>
    <row r="154" spans="1:25" ht="18.75" customHeight="1" x14ac:dyDescent="0.25">
      <c r="A154" s="111"/>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row>
    <row r="155" spans="1:25" ht="18.75" customHeight="1" x14ac:dyDescent="0.25">
      <c r="A155" s="111"/>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row>
    <row r="156" spans="1:25" ht="18.75" customHeight="1" x14ac:dyDescent="0.25">
      <c r="A156" s="111"/>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row>
    <row r="157" spans="1:25" ht="18.75" customHeight="1" x14ac:dyDescent="0.25">
      <c r="A157" s="111"/>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row>
    <row r="158" spans="1:25" ht="18.75" customHeight="1" x14ac:dyDescent="0.25">
      <c r="A158" s="111"/>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row>
    <row r="159" spans="1:25" ht="18.75" customHeight="1" x14ac:dyDescent="0.25">
      <c r="A159" s="111"/>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row>
    <row r="160" spans="1:25" ht="18.75" customHeight="1" x14ac:dyDescent="0.25">
      <c r="A160" s="111"/>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row>
    <row r="161" spans="1:25" ht="18.75" customHeight="1" x14ac:dyDescent="0.25">
      <c r="A161" s="111"/>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row>
    <row r="162" spans="1:25" ht="18.75" customHeight="1" x14ac:dyDescent="0.25">
      <c r="A162" s="111"/>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row>
    <row r="163" spans="1:25" ht="18.75" customHeight="1" x14ac:dyDescent="0.25">
      <c r="A163" s="111"/>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row>
    <row r="164" spans="1:25" ht="18.75" customHeight="1" x14ac:dyDescent="0.25">
      <c r="A164" s="111"/>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row>
    <row r="165" spans="1:25" ht="18.75" customHeight="1" x14ac:dyDescent="0.25">
      <c r="A165" s="111"/>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row>
    <row r="166" spans="1:25" ht="18.75" customHeight="1" x14ac:dyDescent="0.25">
      <c r="A166" s="111"/>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row>
    <row r="167" spans="1:25" ht="18.75" customHeight="1" x14ac:dyDescent="0.25">
      <c r="A167" s="111"/>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row>
    <row r="168" spans="1:25" ht="18.75" customHeight="1" x14ac:dyDescent="0.25">
      <c r="A168" s="111"/>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row>
    <row r="169" spans="1:25" ht="18.75" customHeight="1" x14ac:dyDescent="0.25">
      <c r="A169" s="111"/>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row>
    <row r="170" spans="1:25" ht="18.75" customHeight="1" x14ac:dyDescent="0.25">
      <c r="A170" s="111"/>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row>
    <row r="171" spans="1:25" ht="18.75" customHeight="1" x14ac:dyDescent="0.25">
      <c r="A171" s="111"/>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row>
    <row r="172" spans="1:25" ht="18.75" customHeight="1" x14ac:dyDescent="0.25">
      <c r="A172" s="111"/>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row>
    <row r="173" spans="1:25" ht="18.75" customHeight="1" x14ac:dyDescent="0.25">
      <c r="A173" s="111"/>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row>
    <row r="174" spans="1:25" ht="18.75" customHeight="1" x14ac:dyDescent="0.25">
      <c r="A174" s="111"/>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row>
    <row r="175" spans="1:25" ht="18.75" customHeight="1" x14ac:dyDescent="0.25">
      <c r="A175" s="111"/>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row>
    <row r="176" spans="1:25" ht="18.75" customHeight="1" x14ac:dyDescent="0.25">
      <c r="A176" s="111"/>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row>
    <row r="177" spans="1:25" ht="18.75" customHeight="1" x14ac:dyDescent="0.25">
      <c r="A177" s="111"/>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row>
    <row r="178" spans="1:25" ht="18.75" customHeight="1" x14ac:dyDescent="0.25">
      <c r="A178" s="111"/>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row>
    <row r="179" spans="1:25" ht="18.75" customHeight="1" x14ac:dyDescent="0.25">
      <c r="A179" s="111"/>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row>
    <row r="180" spans="1:25" ht="18.75" customHeight="1" x14ac:dyDescent="0.25">
      <c r="A180" s="111"/>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row>
    <row r="181" spans="1:25" ht="18.75" customHeight="1" x14ac:dyDescent="0.25">
      <c r="A181" s="111"/>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row>
    <row r="182" spans="1:25" ht="18.75" customHeight="1" x14ac:dyDescent="0.25">
      <c r="A182" s="111"/>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row>
    <row r="183" spans="1:25" ht="18.75" customHeight="1" x14ac:dyDescent="0.25">
      <c r="A183" s="111"/>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row>
    <row r="184" spans="1:25" ht="18.75" customHeight="1" x14ac:dyDescent="0.25">
      <c r="A184" s="111"/>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row>
    <row r="185" spans="1:25" ht="18.75" customHeight="1" x14ac:dyDescent="0.25">
      <c r="A185" s="111"/>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row>
    <row r="186" spans="1:25" ht="18.75" customHeight="1" x14ac:dyDescent="0.25">
      <c r="A186" s="111"/>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row>
    <row r="187" spans="1:25" ht="18.75" customHeight="1" x14ac:dyDescent="0.25">
      <c r="A187" s="111"/>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row>
    <row r="188" spans="1:25" ht="18.75" customHeight="1" x14ac:dyDescent="0.25">
      <c r="A188" s="111"/>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row>
    <row r="189" spans="1:25" ht="18.75" customHeight="1" x14ac:dyDescent="0.25">
      <c r="A189" s="111"/>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row>
    <row r="190" spans="1:25" ht="18.75" customHeight="1" x14ac:dyDescent="0.25">
      <c r="A190" s="111"/>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row>
    <row r="191" spans="1:25" ht="18.75" customHeight="1" x14ac:dyDescent="0.25">
      <c r="A191" s="111"/>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row>
    <row r="192" spans="1:25" ht="18.75" customHeight="1" x14ac:dyDescent="0.25">
      <c r="A192" s="111"/>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row>
    <row r="193" spans="1:25" ht="18.75" customHeight="1" x14ac:dyDescent="0.25">
      <c r="A193" s="111"/>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row>
    <row r="194" spans="1:25" ht="18.75" customHeight="1" x14ac:dyDescent="0.25">
      <c r="A194" s="111"/>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row>
    <row r="195" spans="1:25" ht="18.75" customHeight="1" x14ac:dyDescent="0.25">
      <c r="A195" s="111"/>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row>
    <row r="196" spans="1:25" ht="18.75" customHeight="1" x14ac:dyDescent="0.25">
      <c r="A196" s="111"/>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row>
    <row r="197" spans="1:25" ht="18.75" customHeight="1" x14ac:dyDescent="0.25">
      <c r="A197" s="111"/>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row>
    <row r="198" spans="1:25" ht="18.75" customHeight="1" x14ac:dyDescent="0.25">
      <c r="A198" s="111"/>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row>
    <row r="199" spans="1:25" ht="18.75" customHeight="1" x14ac:dyDescent="0.25">
      <c r="A199" s="111"/>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row>
    <row r="200" spans="1:25" ht="18.75" customHeight="1" x14ac:dyDescent="0.25">
      <c r="A200" s="111"/>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row>
    <row r="201" spans="1:25" ht="18.75" customHeight="1" x14ac:dyDescent="0.25">
      <c r="A201" s="111"/>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row>
    <row r="202" spans="1:25" ht="18.75" customHeight="1" x14ac:dyDescent="0.25">
      <c r="A202" s="111"/>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row>
    <row r="203" spans="1:25" ht="18.75" customHeight="1" x14ac:dyDescent="0.25">
      <c r="A203" s="111"/>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row>
    <row r="204" spans="1:25" ht="18.75" customHeight="1" x14ac:dyDescent="0.25">
      <c r="A204" s="111"/>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row>
    <row r="205" spans="1:25" ht="18.75" customHeight="1" x14ac:dyDescent="0.25">
      <c r="A205" s="111"/>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row>
    <row r="206" spans="1:25" ht="18.75" customHeight="1" x14ac:dyDescent="0.25">
      <c r="A206" s="111"/>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row>
    <row r="207" spans="1:25" ht="18.75" customHeight="1" x14ac:dyDescent="0.25">
      <c r="A207" s="111"/>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row>
    <row r="208" spans="1:25" ht="18.75" customHeight="1" x14ac:dyDescent="0.25">
      <c r="A208" s="111"/>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row>
    <row r="209" spans="1:25" ht="18.75" customHeight="1" x14ac:dyDescent="0.25">
      <c r="A209" s="111"/>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row>
    <row r="210" spans="1:25" ht="18.75" customHeight="1" x14ac:dyDescent="0.25">
      <c r="A210" s="111"/>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row>
    <row r="211" spans="1:25" ht="18.75" customHeight="1" x14ac:dyDescent="0.25">
      <c r="A211" s="111"/>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row>
    <row r="212" spans="1:25" ht="18.75" customHeight="1" x14ac:dyDescent="0.25">
      <c r="A212" s="111"/>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row>
    <row r="213" spans="1:25" ht="18.75" customHeight="1" x14ac:dyDescent="0.25">
      <c r="A213" s="111"/>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row>
    <row r="214" spans="1:25" ht="18.75" customHeight="1" x14ac:dyDescent="0.25">
      <c r="A214" s="111"/>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row>
    <row r="215" spans="1:25" ht="18.75" customHeight="1" x14ac:dyDescent="0.25">
      <c r="A215" s="111"/>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row>
    <row r="216" spans="1:25" ht="18.75" customHeight="1" x14ac:dyDescent="0.25">
      <c r="A216" s="111"/>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row>
    <row r="217" spans="1:25" ht="18.75" customHeight="1" x14ac:dyDescent="0.25">
      <c r="A217" s="111"/>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row>
    <row r="218" spans="1:25" ht="18.75" customHeight="1" x14ac:dyDescent="0.25">
      <c r="A218" s="111"/>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row>
    <row r="219" spans="1:25" ht="18.75" customHeight="1" x14ac:dyDescent="0.25">
      <c r="A219" s="111"/>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row>
    <row r="220" spans="1:25" ht="18.75" customHeight="1" x14ac:dyDescent="0.25">
      <c r="A220" s="111"/>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row>
    <row r="221" spans="1:25" ht="18.75" customHeight="1" x14ac:dyDescent="0.25">
      <c r="A221" s="111"/>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row>
    <row r="222" spans="1:25" ht="18.75" customHeight="1" x14ac:dyDescent="0.25">
      <c r="A222" s="111"/>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row>
    <row r="223" spans="1:25" ht="18.75" customHeight="1" x14ac:dyDescent="0.25">
      <c r="A223" s="111"/>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row>
    <row r="224" spans="1:25" ht="18.75" customHeight="1" x14ac:dyDescent="0.25">
      <c r="A224" s="111"/>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row>
    <row r="225" spans="1:25" ht="18.75" customHeight="1" x14ac:dyDescent="0.25">
      <c r="A225" s="111"/>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row>
    <row r="226" spans="1:25" ht="18.75" customHeight="1" x14ac:dyDescent="0.25">
      <c r="A226" s="111"/>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row>
    <row r="227" spans="1:25" ht="18.75" customHeight="1" x14ac:dyDescent="0.25">
      <c r="A227" s="111"/>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row>
    <row r="228" spans="1:25" ht="18.75" customHeight="1" x14ac:dyDescent="0.25">
      <c r="A228" s="111"/>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row>
    <row r="229" spans="1:25" ht="18.75" customHeight="1" x14ac:dyDescent="0.25">
      <c r="A229" s="111"/>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row>
    <row r="230" spans="1:25" ht="18.75" customHeight="1" x14ac:dyDescent="0.25">
      <c r="A230" s="111"/>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row>
    <row r="231" spans="1:25" ht="18.75" customHeight="1" x14ac:dyDescent="0.25">
      <c r="A231" s="111"/>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row>
    <row r="232" spans="1:25" ht="18.75" customHeight="1" x14ac:dyDescent="0.25">
      <c r="A232" s="111"/>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row>
    <row r="233" spans="1:25" ht="18.75" customHeight="1" x14ac:dyDescent="0.25">
      <c r="A233" s="111"/>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row>
    <row r="234" spans="1:25" ht="18.75" customHeight="1" x14ac:dyDescent="0.25">
      <c r="A234" s="111"/>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row>
    <row r="235" spans="1:25" ht="18.75" customHeight="1" x14ac:dyDescent="0.25">
      <c r="A235" s="111"/>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row>
    <row r="236" spans="1:25" ht="18.75" customHeight="1" x14ac:dyDescent="0.25">
      <c r="A236" s="111"/>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row>
    <row r="237" spans="1:25" ht="18.75" customHeight="1" x14ac:dyDescent="0.25">
      <c r="A237" s="111"/>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row>
    <row r="238" spans="1:25" ht="18.75" customHeight="1" x14ac:dyDescent="0.25">
      <c r="A238" s="111"/>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row>
    <row r="239" spans="1:25" ht="18.75" customHeight="1" x14ac:dyDescent="0.25">
      <c r="A239" s="111"/>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row>
    <row r="240" spans="1:25" ht="18.75" customHeight="1" x14ac:dyDescent="0.25">
      <c r="A240" s="111"/>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row>
    <row r="241" spans="1:25" ht="18.75" customHeight="1" x14ac:dyDescent="0.25">
      <c r="A241" s="111"/>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row>
    <row r="242" spans="1:25" ht="18.75" customHeight="1" x14ac:dyDescent="0.25">
      <c r="A242" s="111"/>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row>
    <row r="243" spans="1:25" ht="18.75" customHeight="1" x14ac:dyDescent="0.25">
      <c r="A243" s="111"/>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row>
    <row r="244" spans="1:25" ht="18.75" customHeight="1" x14ac:dyDescent="0.25">
      <c r="A244" s="111"/>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row>
    <row r="245" spans="1:25" ht="18.75" customHeight="1" x14ac:dyDescent="0.25">
      <c r="A245" s="111"/>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row>
    <row r="246" spans="1:25" ht="18.75" customHeight="1" x14ac:dyDescent="0.25">
      <c r="A246" s="111"/>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row>
    <row r="247" spans="1:25" ht="18.75" customHeight="1" x14ac:dyDescent="0.25">
      <c r="A247" s="111"/>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row>
    <row r="248" spans="1:25" ht="18.75" customHeight="1" x14ac:dyDescent="0.25">
      <c r="A248" s="111"/>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row>
    <row r="249" spans="1:25" ht="18.75" customHeight="1" x14ac:dyDescent="0.25">
      <c r="A249" s="111"/>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row>
    <row r="250" spans="1:25" ht="18.75" customHeight="1" x14ac:dyDescent="0.25">
      <c r="A250" s="111"/>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row>
    <row r="251" spans="1:25" ht="18.75" customHeight="1" x14ac:dyDescent="0.25">
      <c r="A251" s="111"/>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row>
    <row r="252" spans="1:25" ht="18.75" customHeight="1" x14ac:dyDescent="0.25">
      <c r="A252" s="111"/>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row>
    <row r="253" spans="1:25" ht="18.75" customHeight="1" x14ac:dyDescent="0.25">
      <c r="A253" s="111"/>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row>
    <row r="254" spans="1:25" ht="18.75" customHeight="1" x14ac:dyDescent="0.25">
      <c r="A254" s="111"/>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row>
    <row r="255" spans="1:25" ht="18.75" customHeight="1" x14ac:dyDescent="0.25">
      <c r="A255" s="111"/>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row>
    <row r="256" spans="1:25" ht="18.75" customHeight="1" x14ac:dyDescent="0.25">
      <c r="A256" s="111"/>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row>
    <row r="257" spans="1:25" ht="18.75" customHeight="1" x14ac:dyDescent="0.25">
      <c r="A257" s="111"/>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row>
    <row r="258" spans="1:25" ht="18.75" customHeight="1" x14ac:dyDescent="0.25">
      <c r="A258" s="111"/>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row>
    <row r="259" spans="1:25" ht="18.75" customHeight="1" x14ac:dyDescent="0.25">
      <c r="A259" s="111"/>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row>
    <row r="260" spans="1:25" ht="18.75" customHeight="1" x14ac:dyDescent="0.25">
      <c r="A260" s="111"/>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row>
    <row r="261" spans="1:25" ht="18.75" customHeight="1" x14ac:dyDescent="0.25">
      <c r="A261" s="111"/>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row>
    <row r="262" spans="1:25" ht="18.75" customHeight="1" x14ac:dyDescent="0.25">
      <c r="A262" s="111"/>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row>
    <row r="263" spans="1:25" ht="18.75" customHeight="1" x14ac:dyDescent="0.25">
      <c r="A263" s="111"/>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row>
    <row r="264" spans="1:25" ht="18.75" customHeight="1" x14ac:dyDescent="0.25">
      <c r="A264" s="111"/>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row>
    <row r="265" spans="1:25" ht="18.75" customHeight="1" x14ac:dyDescent="0.25">
      <c r="A265" s="111"/>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row>
    <row r="266" spans="1:25" ht="18.75" customHeight="1" x14ac:dyDescent="0.25">
      <c r="A266" s="111"/>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row>
    <row r="267" spans="1:25" ht="18.75" customHeight="1" x14ac:dyDescent="0.25">
      <c r="A267" s="111"/>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row>
    <row r="268" spans="1:25" ht="18.75" customHeight="1" x14ac:dyDescent="0.25">
      <c r="A268" s="111"/>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row>
    <row r="269" spans="1:25" ht="18.75" customHeight="1" x14ac:dyDescent="0.25">
      <c r="A269" s="111"/>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row>
    <row r="270" spans="1:25" ht="18.75" customHeight="1" x14ac:dyDescent="0.25">
      <c r="A270" s="111"/>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row>
    <row r="271" spans="1:25" ht="18.75" customHeight="1" x14ac:dyDescent="0.25">
      <c r="A271" s="111"/>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row>
    <row r="272" spans="1:25" ht="18.75" customHeight="1" x14ac:dyDescent="0.25">
      <c r="A272" s="111"/>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row>
    <row r="273" spans="1:25" ht="18.75" customHeight="1" x14ac:dyDescent="0.25">
      <c r="A273" s="111"/>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row>
    <row r="274" spans="1:25" ht="18.75" customHeight="1" x14ac:dyDescent="0.25">
      <c r="A274" s="111"/>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row>
    <row r="275" spans="1:25" ht="18.75" customHeight="1" x14ac:dyDescent="0.25">
      <c r="A275" s="111"/>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row>
    <row r="276" spans="1:25" ht="18.75" customHeight="1" x14ac:dyDescent="0.25">
      <c r="A276" s="111"/>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row>
    <row r="277" spans="1:25" ht="18.75" customHeight="1" x14ac:dyDescent="0.25">
      <c r="A277" s="111"/>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row>
    <row r="278" spans="1:25" ht="18.75" customHeight="1" x14ac:dyDescent="0.25">
      <c r="A278" s="111"/>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row>
    <row r="279" spans="1:25" ht="18.75" customHeight="1" x14ac:dyDescent="0.25">
      <c r="A279" s="111"/>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row>
    <row r="280" spans="1:25" ht="18.75" customHeight="1" x14ac:dyDescent="0.25">
      <c r="A280" s="111"/>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row>
    <row r="281" spans="1:25" ht="18.75" customHeight="1" x14ac:dyDescent="0.25">
      <c r="A281" s="111"/>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row>
    <row r="282" spans="1:25" ht="18.75" customHeight="1" x14ac:dyDescent="0.25">
      <c r="A282" s="111"/>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row>
    <row r="283" spans="1:25" ht="18.75" customHeight="1" x14ac:dyDescent="0.25">
      <c r="A283" s="111"/>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row>
    <row r="284" spans="1:25" ht="18.75" customHeight="1" x14ac:dyDescent="0.25">
      <c r="A284" s="111"/>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row>
    <row r="285" spans="1:25" ht="18.75" customHeight="1" x14ac:dyDescent="0.25">
      <c r="A285" s="111"/>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row>
    <row r="286" spans="1:25" ht="18.75" customHeight="1" x14ac:dyDescent="0.25">
      <c r="A286" s="111"/>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row>
    <row r="287" spans="1:25" ht="18.75" customHeight="1" x14ac:dyDescent="0.25">
      <c r="A287" s="111"/>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row>
    <row r="288" spans="1:25" ht="18.75" customHeight="1" x14ac:dyDescent="0.25">
      <c r="A288" s="111"/>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row>
    <row r="289" spans="1:25" ht="18.75" customHeight="1" x14ac:dyDescent="0.25">
      <c r="A289" s="111"/>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row>
    <row r="290" spans="1:25" ht="18.75" customHeight="1" x14ac:dyDescent="0.25">
      <c r="A290" s="111"/>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row>
    <row r="291" spans="1:25" ht="18.75" customHeight="1" x14ac:dyDescent="0.25">
      <c r="A291" s="111"/>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row>
    <row r="292" spans="1:25" ht="18.75" customHeight="1" x14ac:dyDescent="0.25">
      <c r="A292" s="111"/>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row>
    <row r="293" spans="1:25" ht="18.75" customHeight="1" x14ac:dyDescent="0.25">
      <c r="A293" s="111"/>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row>
    <row r="294" spans="1:25" ht="18.75" customHeight="1" x14ac:dyDescent="0.25">
      <c r="A294" s="111"/>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row>
    <row r="295" spans="1:25" ht="18.75" customHeight="1" x14ac:dyDescent="0.25">
      <c r="A295" s="111"/>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row>
    <row r="296" spans="1:25" ht="18.75" customHeight="1" x14ac:dyDescent="0.25">
      <c r="A296" s="111"/>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row>
    <row r="297" spans="1:25" ht="18.75" customHeight="1" x14ac:dyDescent="0.25">
      <c r="A297" s="111"/>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row>
    <row r="298" spans="1:25" ht="18.75" customHeight="1" x14ac:dyDescent="0.25">
      <c r="A298" s="111"/>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row>
    <row r="299" spans="1:25" ht="18.75" customHeight="1" x14ac:dyDescent="0.25">
      <c r="A299" s="111"/>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row>
    <row r="300" spans="1:25" ht="18.75" customHeight="1" x14ac:dyDescent="0.25">
      <c r="A300" s="111"/>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row>
    <row r="301" spans="1:25" ht="18.75" customHeight="1" x14ac:dyDescent="0.25">
      <c r="A301" s="111"/>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row>
    <row r="302" spans="1:25" ht="18.75" customHeight="1" x14ac:dyDescent="0.25">
      <c r="A302" s="111"/>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row>
    <row r="303" spans="1:25" ht="18.75" customHeight="1" x14ac:dyDescent="0.25">
      <c r="A303" s="111"/>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row>
    <row r="304" spans="1:25" ht="18.75" customHeight="1" x14ac:dyDescent="0.25">
      <c r="A304" s="111"/>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row>
    <row r="305" spans="1:25" ht="18.75" customHeight="1" x14ac:dyDescent="0.25">
      <c r="A305" s="111"/>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row>
    <row r="306" spans="1:25" ht="18.75" customHeight="1" x14ac:dyDescent="0.25">
      <c r="A306" s="111"/>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row>
    <row r="307" spans="1:25" ht="18.75" customHeight="1" x14ac:dyDescent="0.25">
      <c r="A307" s="111"/>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row>
    <row r="308" spans="1:25" ht="18.75" customHeight="1" x14ac:dyDescent="0.25">
      <c r="A308" s="111"/>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row>
    <row r="309" spans="1:25" ht="18.75" customHeight="1" x14ac:dyDescent="0.25">
      <c r="A309" s="111"/>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row>
    <row r="310" spans="1:25" ht="18.75" customHeight="1" x14ac:dyDescent="0.25">
      <c r="A310" s="111"/>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row>
    <row r="311" spans="1:25" ht="18.75" customHeight="1" x14ac:dyDescent="0.25">
      <c r="A311" s="111"/>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row>
    <row r="312" spans="1:25" ht="18.75" customHeight="1" x14ac:dyDescent="0.25">
      <c r="A312" s="111"/>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row>
    <row r="313" spans="1:25" ht="18.75" customHeight="1" x14ac:dyDescent="0.25">
      <c r="A313" s="111"/>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row>
    <row r="314" spans="1:25" ht="18.75" customHeight="1" x14ac:dyDescent="0.25">
      <c r="A314" s="111"/>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row>
    <row r="315" spans="1:25" ht="18.75" customHeight="1" x14ac:dyDescent="0.25">
      <c r="A315" s="111"/>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row>
    <row r="316" spans="1:25" ht="18.75" customHeight="1" x14ac:dyDescent="0.25">
      <c r="A316" s="111"/>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row>
    <row r="317" spans="1:25" ht="18.75" customHeight="1" x14ac:dyDescent="0.25">
      <c r="A317" s="111"/>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row>
    <row r="318" spans="1:25" ht="18.75" customHeight="1" x14ac:dyDescent="0.25">
      <c r="A318" s="111"/>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row>
    <row r="319" spans="1:25" ht="18.75" customHeight="1" x14ac:dyDescent="0.25">
      <c r="A319" s="111"/>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row>
    <row r="320" spans="1:25" ht="18.75" customHeight="1" x14ac:dyDescent="0.25">
      <c r="A320" s="111"/>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row>
    <row r="321" spans="1:25" ht="18.75" customHeight="1" x14ac:dyDescent="0.25">
      <c r="A321" s="111"/>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row>
    <row r="322" spans="1:25" ht="18.75" customHeight="1" x14ac:dyDescent="0.25">
      <c r="A322" s="111"/>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row>
    <row r="323" spans="1:25" ht="18.75" customHeight="1" x14ac:dyDescent="0.25">
      <c r="A323" s="111"/>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row>
    <row r="324" spans="1:25" ht="18.75" customHeight="1" x14ac:dyDescent="0.25">
      <c r="A324" s="111"/>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row>
    <row r="325" spans="1:25" ht="18.75" customHeight="1" x14ac:dyDescent="0.25">
      <c r="A325" s="111"/>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row>
    <row r="326" spans="1:25" ht="18.75" customHeight="1" x14ac:dyDescent="0.25">
      <c r="A326" s="111"/>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row>
    <row r="327" spans="1:25" ht="18.75" customHeight="1" x14ac:dyDescent="0.25">
      <c r="A327" s="111"/>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row>
    <row r="328" spans="1:25" ht="18.75" customHeight="1" x14ac:dyDescent="0.25">
      <c r="A328" s="111"/>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row>
    <row r="329" spans="1:25" ht="18.75" customHeight="1" x14ac:dyDescent="0.25">
      <c r="A329" s="111"/>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row>
    <row r="330" spans="1:25" ht="18.75" customHeight="1" x14ac:dyDescent="0.25">
      <c r="A330" s="111"/>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row>
    <row r="331" spans="1:25" ht="18.75" customHeight="1" x14ac:dyDescent="0.25">
      <c r="A331" s="111"/>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row>
    <row r="332" spans="1:25" ht="18.75" customHeight="1" x14ac:dyDescent="0.25">
      <c r="A332" s="111"/>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row>
    <row r="333" spans="1:25" ht="18.75" customHeight="1" x14ac:dyDescent="0.25">
      <c r="A333" s="111"/>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row>
    <row r="334" spans="1:25" ht="18.75" customHeight="1" x14ac:dyDescent="0.25">
      <c r="A334" s="111"/>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row>
    <row r="335" spans="1:25" ht="18.75" customHeight="1" x14ac:dyDescent="0.25">
      <c r="A335" s="111"/>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row>
    <row r="336" spans="1:25" ht="18.75" customHeight="1" x14ac:dyDescent="0.25">
      <c r="A336" s="111"/>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row>
    <row r="337" spans="1:25" ht="18.75" customHeight="1" x14ac:dyDescent="0.25">
      <c r="A337" s="111"/>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row>
    <row r="338" spans="1:25" ht="18.75" customHeight="1" x14ac:dyDescent="0.25">
      <c r="A338" s="111"/>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row>
    <row r="339" spans="1:25" ht="18.75" customHeight="1" x14ac:dyDescent="0.25">
      <c r="A339" s="111"/>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row>
    <row r="340" spans="1:25" ht="18.75" customHeight="1" x14ac:dyDescent="0.25">
      <c r="A340" s="111"/>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row>
    <row r="341" spans="1:25" ht="18.75" customHeight="1" x14ac:dyDescent="0.25">
      <c r="A341" s="111"/>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row>
    <row r="342" spans="1:25" ht="18.75" customHeight="1" x14ac:dyDescent="0.25">
      <c r="A342" s="111"/>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row>
    <row r="343" spans="1:25" ht="18.75" customHeight="1" x14ac:dyDescent="0.25">
      <c r="A343" s="111"/>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row>
    <row r="344" spans="1:25" ht="18.75" customHeight="1" x14ac:dyDescent="0.25">
      <c r="A344" s="111"/>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row>
    <row r="345" spans="1:25" ht="18.75" customHeight="1" x14ac:dyDescent="0.25">
      <c r="A345" s="111"/>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row>
    <row r="346" spans="1:25" ht="18.75" customHeight="1" x14ac:dyDescent="0.25">
      <c r="A346" s="111"/>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row>
    <row r="347" spans="1:25" ht="18.75" customHeight="1" x14ac:dyDescent="0.25">
      <c r="A347" s="111"/>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row>
    <row r="348" spans="1:25" ht="18.75" customHeight="1" x14ac:dyDescent="0.25">
      <c r="A348" s="111"/>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row>
    <row r="349" spans="1:25" ht="18.75" customHeight="1" x14ac:dyDescent="0.25">
      <c r="A349" s="111"/>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row>
    <row r="350" spans="1:25" ht="18.75" customHeight="1" x14ac:dyDescent="0.25">
      <c r="A350" s="111"/>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row>
    <row r="351" spans="1:25" ht="18.75" customHeight="1" x14ac:dyDescent="0.25">
      <c r="A351" s="111"/>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row>
    <row r="352" spans="1:25" ht="18.75" customHeight="1" x14ac:dyDescent="0.25">
      <c r="A352" s="111"/>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row>
    <row r="353" spans="1:25" ht="18.75" customHeight="1" x14ac:dyDescent="0.25">
      <c r="A353" s="111"/>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row>
    <row r="354" spans="1:25" ht="18.75" customHeight="1" x14ac:dyDescent="0.25">
      <c r="A354" s="111"/>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row>
    <row r="355" spans="1:25" ht="18.75" customHeight="1" x14ac:dyDescent="0.25">
      <c r="A355" s="111"/>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row>
    <row r="356" spans="1:25" ht="18.75" customHeight="1" x14ac:dyDescent="0.25">
      <c r="A356" s="111"/>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row>
    <row r="357" spans="1:25" ht="18.75" customHeight="1" x14ac:dyDescent="0.25">
      <c r="A357" s="111"/>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row>
    <row r="358" spans="1:25" ht="18.75" customHeight="1" x14ac:dyDescent="0.25">
      <c r="A358" s="111"/>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row>
    <row r="359" spans="1:25" ht="18.75" customHeight="1" x14ac:dyDescent="0.25">
      <c r="A359" s="111"/>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row>
    <row r="360" spans="1:25" ht="18.75" customHeight="1" x14ac:dyDescent="0.25">
      <c r="A360" s="111"/>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row>
    <row r="361" spans="1:25" ht="18.75" customHeight="1" x14ac:dyDescent="0.25">
      <c r="A361" s="111"/>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row>
    <row r="362" spans="1:25" ht="18.75" customHeight="1" x14ac:dyDescent="0.25">
      <c r="A362" s="111"/>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row>
    <row r="363" spans="1:25" ht="18.75" customHeight="1" x14ac:dyDescent="0.25">
      <c r="A363" s="111"/>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row>
    <row r="364" spans="1:25" ht="18.75" customHeight="1" x14ac:dyDescent="0.25">
      <c r="A364" s="111"/>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row>
    <row r="365" spans="1:25" ht="18.75" customHeight="1" x14ac:dyDescent="0.25">
      <c r="A365" s="111"/>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row>
    <row r="366" spans="1:25" ht="18.75" customHeight="1" x14ac:dyDescent="0.25">
      <c r="A366" s="111"/>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row>
    <row r="367" spans="1:25" ht="18.75" customHeight="1" x14ac:dyDescent="0.25">
      <c r="A367" s="111"/>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row>
    <row r="368" spans="1:25" ht="18.75" customHeight="1" x14ac:dyDescent="0.25">
      <c r="A368" s="111"/>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row>
    <row r="369" spans="1:25" ht="18.75" customHeight="1" x14ac:dyDescent="0.25">
      <c r="A369" s="111"/>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row>
    <row r="370" spans="1:25" ht="18.75" customHeight="1" x14ac:dyDescent="0.25">
      <c r="A370" s="111"/>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row>
    <row r="371" spans="1:25" ht="18.75" customHeight="1" x14ac:dyDescent="0.25">
      <c r="A371" s="111"/>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row>
    <row r="372" spans="1:25" ht="18.75" customHeight="1" x14ac:dyDescent="0.25">
      <c r="A372" s="111"/>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row>
    <row r="373" spans="1:25" ht="18.75" customHeight="1" x14ac:dyDescent="0.25">
      <c r="A373" s="111"/>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row>
    <row r="374" spans="1:25" ht="18.75" customHeight="1" x14ac:dyDescent="0.25">
      <c r="A374" s="111"/>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row>
    <row r="375" spans="1:25" ht="18.75" customHeight="1" x14ac:dyDescent="0.25">
      <c r="A375" s="111"/>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row>
    <row r="376" spans="1:25" ht="18.75" customHeight="1" x14ac:dyDescent="0.25">
      <c r="A376" s="111"/>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row>
    <row r="377" spans="1:25" ht="18.75" customHeight="1" x14ac:dyDescent="0.25">
      <c r="A377" s="111"/>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row>
    <row r="378" spans="1:25" ht="18.75" customHeight="1" x14ac:dyDescent="0.25">
      <c r="A378" s="111"/>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row>
    <row r="379" spans="1:25" ht="18.75" customHeight="1" x14ac:dyDescent="0.25">
      <c r="A379" s="111"/>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row>
    <row r="380" spans="1:25" ht="18.75" customHeight="1" x14ac:dyDescent="0.25">
      <c r="A380" s="111"/>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row>
    <row r="381" spans="1:25" ht="18.75" customHeight="1" x14ac:dyDescent="0.25">
      <c r="A381" s="111"/>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row>
    <row r="382" spans="1:25" ht="18.75" customHeight="1" x14ac:dyDescent="0.25">
      <c r="A382" s="111"/>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row>
    <row r="383" spans="1:25" ht="18.75" customHeight="1" x14ac:dyDescent="0.25">
      <c r="A383" s="111"/>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row>
    <row r="384" spans="1:25" ht="18.75" customHeight="1" x14ac:dyDescent="0.25">
      <c r="A384" s="111"/>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row>
    <row r="385" spans="1:25" ht="18.75" customHeight="1" x14ac:dyDescent="0.25">
      <c r="A385" s="111"/>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row>
    <row r="386" spans="1:25" ht="18.75" customHeight="1" x14ac:dyDescent="0.25">
      <c r="A386" s="111"/>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row>
    <row r="387" spans="1:25" ht="18.75" customHeight="1" x14ac:dyDescent="0.25">
      <c r="A387" s="111"/>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row>
    <row r="388" spans="1:25" ht="18.75" customHeight="1" x14ac:dyDescent="0.25">
      <c r="A388" s="111"/>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row>
    <row r="389" spans="1:25" ht="18.75" customHeight="1" x14ac:dyDescent="0.25">
      <c r="A389" s="111"/>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row>
    <row r="390" spans="1:25" ht="18.75" customHeight="1" x14ac:dyDescent="0.25">
      <c r="A390" s="111"/>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row>
    <row r="391" spans="1:25" ht="18.75" customHeight="1" x14ac:dyDescent="0.25">
      <c r="A391" s="111"/>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row>
    <row r="392" spans="1:25" ht="18.75" customHeight="1" x14ac:dyDescent="0.25">
      <c r="A392" s="111"/>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row>
    <row r="393" spans="1:25" ht="18.75" customHeight="1" x14ac:dyDescent="0.25">
      <c r="A393" s="111"/>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row>
    <row r="394" spans="1:25" ht="18.75" customHeight="1" x14ac:dyDescent="0.25">
      <c r="A394" s="111"/>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row>
    <row r="395" spans="1:25" ht="18.75" customHeight="1" x14ac:dyDescent="0.25">
      <c r="A395" s="111"/>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row>
    <row r="396" spans="1:25" ht="18.75" customHeight="1" x14ac:dyDescent="0.25">
      <c r="A396" s="111"/>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row>
    <row r="397" spans="1:25" ht="18.75" customHeight="1" x14ac:dyDescent="0.25">
      <c r="A397" s="111"/>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row>
    <row r="398" spans="1:25" ht="18.75" customHeight="1" x14ac:dyDescent="0.25">
      <c r="A398" s="111"/>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row>
    <row r="399" spans="1:25" ht="18.75" customHeight="1" x14ac:dyDescent="0.25">
      <c r="A399" s="111"/>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row>
    <row r="400" spans="1:25" ht="18.75" customHeight="1" x14ac:dyDescent="0.25">
      <c r="A400" s="111"/>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row>
    <row r="401" spans="1:25" ht="18.75" customHeight="1" x14ac:dyDescent="0.25">
      <c r="A401" s="111"/>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row>
    <row r="402" spans="1:25" ht="18.75" customHeight="1" x14ac:dyDescent="0.25">
      <c r="A402" s="111"/>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row>
    <row r="403" spans="1:25" ht="18.75" customHeight="1" x14ac:dyDescent="0.25">
      <c r="A403" s="111"/>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row>
    <row r="404" spans="1:25" ht="18.75" customHeight="1" x14ac:dyDescent="0.25">
      <c r="A404" s="111"/>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row>
    <row r="405" spans="1:25" ht="18.75" customHeight="1" x14ac:dyDescent="0.25">
      <c r="A405" s="111"/>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row>
    <row r="406" spans="1:25" ht="18.75" customHeight="1" x14ac:dyDescent="0.25">
      <c r="A406" s="111"/>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row>
    <row r="407" spans="1:25" ht="18.75" customHeight="1" x14ac:dyDescent="0.25">
      <c r="A407" s="111"/>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row>
    <row r="408" spans="1:25" ht="18.75" customHeight="1" x14ac:dyDescent="0.25">
      <c r="A408" s="111"/>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row>
    <row r="409" spans="1:25" ht="18.75" customHeight="1" x14ac:dyDescent="0.25">
      <c r="A409" s="111"/>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row>
    <row r="410" spans="1:25" ht="18.75" customHeight="1" x14ac:dyDescent="0.25">
      <c r="A410" s="111"/>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row>
    <row r="411" spans="1:25" ht="18.75" customHeight="1" x14ac:dyDescent="0.25">
      <c r="A411" s="111"/>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row>
    <row r="412" spans="1:25" ht="18.75" customHeight="1" x14ac:dyDescent="0.25">
      <c r="A412" s="111"/>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row>
    <row r="413" spans="1:25" ht="18.75" customHeight="1" x14ac:dyDescent="0.25">
      <c r="A413" s="111"/>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row>
    <row r="414" spans="1:25" ht="18.75" customHeight="1" x14ac:dyDescent="0.25">
      <c r="A414" s="111"/>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row>
    <row r="415" spans="1:25" ht="18.75" customHeight="1" x14ac:dyDescent="0.25">
      <c r="A415" s="111"/>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row>
    <row r="416" spans="1:25" ht="18.75" customHeight="1" x14ac:dyDescent="0.25">
      <c r="A416" s="111"/>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row>
    <row r="417" spans="1:25" ht="18.75" customHeight="1" x14ac:dyDescent="0.25">
      <c r="A417" s="111"/>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row>
    <row r="418" spans="1:25" ht="18.75" customHeight="1" x14ac:dyDescent="0.25">
      <c r="A418" s="111"/>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row>
    <row r="419" spans="1:25" ht="18.75" customHeight="1" x14ac:dyDescent="0.25">
      <c r="A419" s="111"/>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row>
    <row r="420" spans="1:25" ht="18.75" customHeight="1" x14ac:dyDescent="0.25">
      <c r="A420" s="111"/>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row>
    <row r="421" spans="1:25" ht="18.75" customHeight="1" x14ac:dyDescent="0.25">
      <c r="A421" s="111"/>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row>
    <row r="422" spans="1:25" ht="18.75" customHeight="1" x14ac:dyDescent="0.25">
      <c r="A422" s="111"/>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row>
    <row r="423" spans="1:25" ht="18.75" customHeight="1" x14ac:dyDescent="0.25">
      <c r="A423" s="111"/>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row>
    <row r="424" spans="1:25" ht="18.75" customHeight="1" x14ac:dyDescent="0.25">
      <c r="A424" s="111"/>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row>
    <row r="425" spans="1:25" ht="18.75" customHeight="1" x14ac:dyDescent="0.25">
      <c r="A425" s="111"/>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row>
    <row r="426" spans="1:25" ht="18.75" customHeight="1" x14ac:dyDescent="0.25">
      <c r="A426" s="111"/>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row>
    <row r="427" spans="1:25" ht="18.75" customHeight="1" x14ac:dyDescent="0.25">
      <c r="A427" s="111"/>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row>
    <row r="428" spans="1:25" ht="18.75" customHeight="1" x14ac:dyDescent="0.25">
      <c r="A428" s="111"/>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row>
    <row r="429" spans="1:25" ht="18.75" customHeight="1" x14ac:dyDescent="0.25">
      <c r="A429" s="111"/>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row>
    <row r="430" spans="1:25" ht="18.75" customHeight="1" x14ac:dyDescent="0.25">
      <c r="A430" s="111"/>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row>
    <row r="431" spans="1:25" ht="18.75" customHeight="1" x14ac:dyDescent="0.25">
      <c r="A431" s="111"/>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row>
    <row r="432" spans="1:25" ht="18.75" customHeight="1" x14ac:dyDescent="0.25">
      <c r="A432" s="111"/>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row>
    <row r="433" spans="1:25" ht="18.75" customHeight="1" x14ac:dyDescent="0.25">
      <c r="A433" s="111"/>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row>
    <row r="434" spans="1:25" ht="18.75" customHeight="1" x14ac:dyDescent="0.25">
      <c r="A434" s="111"/>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row>
    <row r="435" spans="1:25" ht="18.75" customHeight="1" x14ac:dyDescent="0.25">
      <c r="A435" s="111"/>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row>
    <row r="436" spans="1:25" ht="18.75" customHeight="1" x14ac:dyDescent="0.25">
      <c r="A436" s="111"/>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row>
    <row r="437" spans="1:25" ht="18.75" customHeight="1" x14ac:dyDescent="0.25">
      <c r="A437" s="111"/>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row>
    <row r="438" spans="1:25" ht="18.75" customHeight="1" x14ac:dyDescent="0.25">
      <c r="A438" s="111"/>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row>
    <row r="439" spans="1:25" ht="18.75" customHeight="1" x14ac:dyDescent="0.25">
      <c r="A439" s="111"/>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row>
    <row r="440" spans="1:25" ht="18.75" customHeight="1" x14ac:dyDescent="0.25">
      <c r="A440" s="111"/>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row>
    <row r="441" spans="1:25" ht="18.75" customHeight="1" x14ac:dyDescent="0.25">
      <c r="A441" s="111"/>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row>
    <row r="442" spans="1:25" ht="18.75" customHeight="1" x14ac:dyDescent="0.25">
      <c r="A442" s="111"/>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row>
    <row r="443" spans="1:25" ht="18.75" customHeight="1" x14ac:dyDescent="0.25">
      <c r="A443" s="111"/>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row>
    <row r="444" spans="1:25" ht="18.75" customHeight="1" x14ac:dyDescent="0.25">
      <c r="A444" s="111"/>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row>
    <row r="445" spans="1:25" ht="18.75" customHeight="1" x14ac:dyDescent="0.25">
      <c r="A445" s="111"/>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row>
    <row r="446" spans="1:25" ht="18.75" customHeight="1" x14ac:dyDescent="0.25">
      <c r="A446" s="111"/>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row>
    <row r="447" spans="1:25" ht="18.75" customHeight="1" x14ac:dyDescent="0.25">
      <c r="A447" s="111"/>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row>
    <row r="448" spans="1:25" ht="18.75" customHeight="1" x14ac:dyDescent="0.25">
      <c r="A448" s="111"/>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row>
    <row r="449" spans="1:25" ht="18.75" customHeight="1" x14ac:dyDescent="0.25">
      <c r="A449" s="111"/>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row>
    <row r="450" spans="1:25" ht="18.75" customHeight="1" x14ac:dyDescent="0.25">
      <c r="A450" s="111"/>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row>
    <row r="451" spans="1:25" ht="18.75" customHeight="1" x14ac:dyDescent="0.25">
      <c r="A451" s="111"/>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row>
    <row r="452" spans="1:25" ht="18.75" customHeight="1" x14ac:dyDescent="0.25">
      <c r="A452" s="111"/>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row>
    <row r="453" spans="1:25" ht="18.75" customHeight="1" x14ac:dyDescent="0.25">
      <c r="A453" s="111"/>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row>
    <row r="454" spans="1:25" ht="18.75" customHeight="1" x14ac:dyDescent="0.25">
      <c r="A454" s="111"/>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row>
    <row r="455" spans="1:25" ht="18.75" customHeight="1" x14ac:dyDescent="0.25">
      <c r="A455" s="111"/>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row>
    <row r="456" spans="1:25" ht="18.75" customHeight="1" x14ac:dyDescent="0.25">
      <c r="A456" s="111"/>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row>
    <row r="457" spans="1:25" ht="18.75" customHeight="1" x14ac:dyDescent="0.25">
      <c r="A457" s="111"/>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row>
    <row r="458" spans="1:25" ht="18.75" customHeight="1" x14ac:dyDescent="0.25">
      <c r="A458" s="111"/>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row>
    <row r="459" spans="1:25" ht="18.75" customHeight="1" x14ac:dyDescent="0.25">
      <c r="A459" s="111"/>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row>
    <row r="460" spans="1:25" ht="18.75" customHeight="1" x14ac:dyDescent="0.25">
      <c r="A460" s="111"/>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row>
    <row r="461" spans="1:25" ht="18.75" customHeight="1" x14ac:dyDescent="0.25">
      <c r="A461" s="111"/>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row>
    <row r="462" spans="1:25" ht="18.75" customHeight="1" x14ac:dyDescent="0.25">
      <c r="A462" s="111"/>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row>
    <row r="463" spans="1:25" ht="18.75" customHeight="1" x14ac:dyDescent="0.25">
      <c r="A463" s="111"/>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row>
    <row r="464" spans="1:25" ht="18.75" customHeight="1" x14ac:dyDescent="0.25">
      <c r="A464" s="111"/>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row>
    <row r="465" spans="1:25" ht="18.75" customHeight="1" x14ac:dyDescent="0.25">
      <c r="A465" s="111"/>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row>
    <row r="466" spans="1:25" ht="18.75" customHeight="1" x14ac:dyDescent="0.25">
      <c r="A466" s="111"/>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row>
    <row r="467" spans="1:25" ht="18.75" customHeight="1" x14ac:dyDescent="0.25">
      <c r="A467" s="111"/>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row>
    <row r="468" spans="1:25" ht="18.75" customHeight="1" x14ac:dyDescent="0.25">
      <c r="A468" s="111"/>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row>
    <row r="469" spans="1:25" ht="18.75" customHeight="1" x14ac:dyDescent="0.25">
      <c r="A469" s="111"/>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row>
    <row r="470" spans="1:25" ht="18.75" customHeight="1" x14ac:dyDescent="0.25">
      <c r="A470" s="111"/>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row>
    <row r="471" spans="1:25" ht="18.75" customHeight="1" x14ac:dyDescent="0.25">
      <c r="A471" s="111"/>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row>
    <row r="472" spans="1:25" ht="18.75" customHeight="1" x14ac:dyDescent="0.25">
      <c r="A472" s="111"/>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row>
    <row r="473" spans="1:25" ht="18.75" customHeight="1" x14ac:dyDescent="0.25">
      <c r="A473" s="111"/>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row>
    <row r="474" spans="1:25" ht="18.75" customHeight="1" x14ac:dyDescent="0.25">
      <c r="A474" s="111"/>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row>
    <row r="475" spans="1:25" ht="18.75" customHeight="1" x14ac:dyDescent="0.25">
      <c r="A475" s="111"/>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row>
    <row r="476" spans="1:25" ht="18.75" customHeight="1" x14ac:dyDescent="0.25">
      <c r="A476" s="111"/>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row>
    <row r="477" spans="1:25" ht="18.75" customHeight="1" x14ac:dyDescent="0.25">
      <c r="A477" s="111"/>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row>
    <row r="478" spans="1:25" ht="18.75" customHeight="1" x14ac:dyDescent="0.25">
      <c r="A478" s="111"/>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row>
    <row r="479" spans="1:25" ht="18.75" customHeight="1" x14ac:dyDescent="0.25">
      <c r="A479" s="111"/>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row>
    <row r="480" spans="1:25" ht="18.75" customHeight="1" x14ac:dyDescent="0.25">
      <c r="A480" s="111"/>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row>
    <row r="481" spans="1:25" ht="18.75" customHeight="1" x14ac:dyDescent="0.25">
      <c r="A481" s="111"/>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row>
    <row r="482" spans="1:25" ht="18.75" customHeight="1" x14ac:dyDescent="0.25">
      <c r="A482" s="111"/>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row>
    <row r="483" spans="1:25" ht="18.75" customHeight="1" x14ac:dyDescent="0.25">
      <c r="A483" s="111"/>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row>
    <row r="484" spans="1:25" ht="18.75" customHeight="1" x14ac:dyDescent="0.25">
      <c r="A484" s="111"/>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row>
    <row r="485" spans="1:25" ht="18.75" customHeight="1" x14ac:dyDescent="0.25">
      <c r="A485" s="111"/>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row>
    <row r="486" spans="1:25" ht="18.75" customHeight="1" x14ac:dyDescent="0.25">
      <c r="A486" s="111"/>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row>
    <row r="487" spans="1:25" ht="18.75" customHeight="1" x14ac:dyDescent="0.25">
      <c r="A487" s="111"/>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row>
    <row r="488" spans="1:25" ht="18.75" customHeight="1" x14ac:dyDescent="0.25">
      <c r="A488" s="111"/>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row>
    <row r="489" spans="1:25" ht="18.75" customHeight="1" x14ac:dyDescent="0.25">
      <c r="A489" s="111"/>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row>
    <row r="490" spans="1:25" ht="18.75" customHeight="1" x14ac:dyDescent="0.25">
      <c r="A490" s="111"/>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row>
    <row r="491" spans="1:25" ht="18.75" customHeight="1" x14ac:dyDescent="0.25">
      <c r="A491" s="111"/>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row>
    <row r="492" spans="1:25" ht="18.75" customHeight="1" x14ac:dyDescent="0.25">
      <c r="A492" s="111"/>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row>
    <row r="493" spans="1:25" ht="18.75" customHeight="1" x14ac:dyDescent="0.25">
      <c r="A493" s="111"/>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row>
    <row r="494" spans="1:25" ht="18.75" customHeight="1" x14ac:dyDescent="0.25">
      <c r="A494" s="111"/>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row>
    <row r="495" spans="1:25" ht="18.75" customHeight="1" x14ac:dyDescent="0.25">
      <c r="A495" s="111"/>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row>
    <row r="496" spans="1:25" ht="18.75" customHeight="1" x14ac:dyDescent="0.25">
      <c r="A496" s="111"/>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row>
    <row r="497" spans="1:25" ht="18.75" customHeight="1" x14ac:dyDescent="0.25">
      <c r="A497" s="111"/>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row>
    <row r="498" spans="1:25" ht="18.75" customHeight="1" x14ac:dyDescent="0.25">
      <c r="A498" s="111"/>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row>
    <row r="499" spans="1:25" ht="18.75" customHeight="1" x14ac:dyDescent="0.25">
      <c r="A499" s="111"/>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row>
    <row r="500" spans="1:25" ht="18.75" customHeight="1" x14ac:dyDescent="0.25">
      <c r="A500" s="111"/>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row>
    <row r="501" spans="1:25" ht="18.75" customHeight="1" x14ac:dyDescent="0.25">
      <c r="A501" s="111"/>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row>
    <row r="502" spans="1:25" ht="18.75" customHeight="1" x14ac:dyDescent="0.25">
      <c r="A502" s="111"/>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row>
    <row r="503" spans="1:25" ht="18.75" customHeight="1" x14ac:dyDescent="0.25">
      <c r="A503" s="111"/>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row>
    <row r="504" spans="1:25" ht="18.75" customHeight="1" x14ac:dyDescent="0.25">
      <c r="A504" s="111"/>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row>
    <row r="505" spans="1:25" ht="18.75" customHeight="1" x14ac:dyDescent="0.25">
      <c r="A505" s="111"/>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row>
    <row r="506" spans="1:25" ht="18.75" customHeight="1" x14ac:dyDescent="0.25">
      <c r="A506" s="111"/>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row>
    <row r="507" spans="1:25" ht="18.75" customHeight="1" x14ac:dyDescent="0.25">
      <c r="A507" s="111"/>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row>
    <row r="508" spans="1:25" ht="18.75" customHeight="1" x14ac:dyDescent="0.25">
      <c r="A508" s="111"/>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row>
    <row r="509" spans="1:25" ht="18.75" customHeight="1" x14ac:dyDescent="0.25">
      <c r="A509" s="111"/>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row>
    <row r="510" spans="1:25" ht="18.75" customHeight="1" x14ac:dyDescent="0.25">
      <c r="A510" s="111"/>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row>
    <row r="511" spans="1:25" ht="18.75" customHeight="1" x14ac:dyDescent="0.25">
      <c r="A511" s="111"/>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row>
    <row r="512" spans="1:25" ht="18.75" customHeight="1" x14ac:dyDescent="0.25">
      <c r="A512" s="111"/>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row>
    <row r="513" spans="1:25" ht="18.75" customHeight="1" x14ac:dyDescent="0.25">
      <c r="A513" s="111"/>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row>
    <row r="514" spans="1:25" ht="18.75" customHeight="1" x14ac:dyDescent="0.25">
      <c r="A514" s="111"/>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row>
    <row r="515" spans="1:25" ht="18.75" customHeight="1" x14ac:dyDescent="0.25">
      <c r="A515" s="111"/>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row>
    <row r="516" spans="1:25" ht="18.75" customHeight="1" x14ac:dyDescent="0.25">
      <c r="A516" s="111"/>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row>
    <row r="517" spans="1:25" ht="18.75" customHeight="1" x14ac:dyDescent="0.25">
      <c r="A517" s="111"/>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row>
    <row r="518" spans="1:25" ht="18.75" customHeight="1" x14ac:dyDescent="0.25">
      <c r="A518" s="111"/>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row>
    <row r="519" spans="1:25" ht="18.75" customHeight="1" x14ac:dyDescent="0.25">
      <c r="A519" s="111"/>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row>
    <row r="520" spans="1:25" ht="18.75" customHeight="1" x14ac:dyDescent="0.25">
      <c r="A520" s="111"/>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row>
    <row r="521" spans="1:25" ht="18.75" customHeight="1" x14ac:dyDescent="0.25">
      <c r="A521" s="111"/>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row>
    <row r="522" spans="1:25" ht="18.75" customHeight="1" x14ac:dyDescent="0.25">
      <c r="A522" s="111"/>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row>
    <row r="523" spans="1:25" ht="18.75" customHeight="1" x14ac:dyDescent="0.25">
      <c r="A523" s="111"/>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row>
    <row r="524" spans="1:25" ht="18.75" customHeight="1" x14ac:dyDescent="0.25">
      <c r="A524" s="111"/>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row>
    <row r="525" spans="1:25" ht="18.75" customHeight="1" x14ac:dyDescent="0.25">
      <c r="A525" s="111"/>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row>
    <row r="526" spans="1:25" ht="18.75" customHeight="1" x14ac:dyDescent="0.25">
      <c r="A526" s="111"/>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row>
    <row r="527" spans="1:25" ht="18.75" customHeight="1" x14ac:dyDescent="0.25">
      <c r="A527" s="111"/>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row>
    <row r="528" spans="1:25" ht="18.75" customHeight="1" x14ac:dyDescent="0.25">
      <c r="A528" s="111"/>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row>
    <row r="529" spans="1:25" ht="18.75" customHeight="1" x14ac:dyDescent="0.25">
      <c r="A529" s="111"/>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row>
    <row r="530" spans="1:25" ht="18.75" customHeight="1" x14ac:dyDescent="0.25">
      <c r="A530" s="111"/>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row>
    <row r="531" spans="1:25" ht="18.75" customHeight="1" x14ac:dyDescent="0.25">
      <c r="A531" s="111"/>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row>
    <row r="532" spans="1:25" ht="18.75" customHeight="1" x14ac:dyDescent="0.25">
      <c r="A532" s="111"/>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row>
    <row r="533" spans="1:25" ht="18.75" customHeight="1" x14ac:dyDescent="0.25">
      <c r="A533" s="111"/>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row>
    <row r="534" spans="1:25" ht="18.75" customHeight="1" x14ac:dyDescent="0.25">
      <c r="A534" s="111"/>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row>
    <row r="535" spans="1:25" ht="18.75" customHeight="1" x14ac:dyDescent="0.25">
      <c r="A535" s="111"/>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row>
    <row r="536" spans="1:25" ht="18.75" customHeight="1" x14ac:dyDescent="0.25">
      <c r="A536" s="111"/>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row>
    <row r="537" spans="1:25" ht="18.75" customHeight="1" x14ac:dyDescent="0.25">
      <c r="A537" s="111"/>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row>
    <row r="538" spans="1:25" ht="18.75" customHeight="1" x14ac:dyDescent="0.25">
      <c r="A538" s="111"/>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row>
    <row r="539" spans="1:25" ht="18.75" customHeight="1" x14ac:dyDescent="0.25">
      <c r="A539" s="111"/>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row>
    <row r="540" spans="1:25" ht="18.75" customHeight="1" x14ac:dyDescent="0.25">
      <c r="A540" s="111"/>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row>
    <row r="541" spans="1:25" ht="18.75" customHeight="1" x14ac:dyDescent="0.25">
      <c r="A541" s="111"/>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row>
    <row r="542" spans="1:25" ht="18.75" customHeight="1" x14ac:dyDescent="0.25">
      <c r="A542" s="111"/>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row>
    <row r="543" spans="1:25" ht="18.75" customHeight="1" x14ac:dyDescent="0.25">
      <c r="A543" s="111"/>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row>
    <row r="544" spans="1:25" ht="18.75" customHeight="1" x14ac:dyDescent="0.25">
      <c r="A544" s="111"/>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row>
    <row r="545" spans="1:25" ht="18.75" customHeight="1" x14ac:dyDescent="0.25">
      <c r="A545" s="111"/>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row>
    <row r="546" spans="1:25" ht="18.75" customHeight="1" x14ac:dyDescent="0.25">
      <c r="A546" s="111"/>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row>
    <row r="547" spans="1:25" ht="18.75" customHeight="1" x14ac:dyDescent="0.25">
      <c r="A547" s="111"/>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row>
    <row r="548" spans="1:25" ht="18.75" customHeight="1" x14ac:dyDescent="0.25">
      <c r="A548" s="111"/>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row>
    <row r="549" spans="1:25" ht="18.75" customHeight="1" x14ac:dyDescent="0.25">
      <c r="A549" s="111"/>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row>
    <row r="550" spans="1:25" ht="18.75" customHeight="1" x14ac:dyDescent="0.25">
      <c r="A550" s="111"/>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row>
    <row r="551" spans="1:25" ht="18.75" customHeight="1" x14ac:dyDescent="0.25">
      <c r="A551" s="111"/>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row>
    <row r="552" spans="1:25" ht="18.75" customHeight="1" x14ac:dyDescent="0.25">
      <c r="A552" s="111"/>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row>
    <row r="553" spans="1:25" ht="18.75" customHeight="1" x14ac:dyDescent="0.25">
      <c r="A553" s="111"/>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row>
    <row r="554" spans="1:25" ht="18.75" customHeight="1" x14ac:dyDescent="0.25">
      <c r="A554" s="111"/>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row>
    <row r="555" spans="1:25" ht="18.75" customHeight="1" x14ac:dyDescent="0.25">
      <c r="A555" s="111"/>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row>
    <row r="556" spans="1:25" ht="18.75" customHeight="1" x14ac:dyDescent="0.25">
      <c r="A556" s="111"/>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row>
    <row r="557" spans="1:25" ht="18.75" customHeight="1" x14ac:dyDescent="0.25">
      <c r="A557" s="111"/>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row>
    <row r="558" spans="1:25" ht="18.75" customHeight="1" x14ac:dyDescent="0.25">
      <c r="A558" s="111"/>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row>
    <row r="559" spans="1:25" ht="18.75" customHeight="1" x14ac:dyDescent="0.25">
      <c r="A559" s="111"/>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row>
    <row r="560" spans="1:25" ht="18.75" customHeight="1" x14ac:dyDescent="0.25">
      <c r="A560" s="111"/>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row>
    <row r="561" spans="1:25" ht="18.75" customHeight="1" x14ac:dyDescent="0.25">
      <c r="A561" s="111"/>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row>
    <row r="562" spans="1:25" ht="18.75" customHeight="1" x14ac:dyDescent="0.25">
      <c r="A562" s="111"/>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row>
    <row r="563" spans="1:25" ht="18.75" customHeight="1" x14ac:dyDescent="0.25">
      <c r="A563" s="111"/>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row>
    <row r="564" spans="1:25" ht="18.75" customHeight="1" x14ac:dyDescent="0.25">
      <c r="A564" s="111"/>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row>
    <row r="565" spans="1:25" ht="18.75" customHeight="1" x14ac:dyDescent="0.25">
      <c r="A565" s="111"/>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row>
    <row r="566" spans="1:25" ht="18.75" customHeight="1" x14ac:dyDescent="0.25">
      <c r="A566" s="111"/>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row>
    <row r="567" spans="1:25" ht="18.75" customHeight="1" x14ac:dyDescent="0.25">
      <c r="A567" s="111"/>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row>
    <row r="568" spans="1:25" ht="18.75" customHeight="1" x14ac:dyDescent="0.25">
      <c r="A568" s="111"/>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row>
    <row r="569" spans="1:25" ht="18.75" customHeight="1" x14ac:dyDescent="0.25">
      <c r="A569" s="111"/>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row>
    <row r="570" spans="1:25" ht="18.75" customHeight="1" x14ac:dyDescent="0.25">
      <c r="A570" s="111"/>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row>
    <row r="571" spans="1:25" ht="18.75" customHeight="1" x14ac:dyDescent="0.25">
      <c r="A571" s="111"/>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row>
    <row r="572" spans="1:25" ht="18.75" customHeight="1" x14ac:dyDescent="0.25">
      <c r="A572" s="111"/>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row>
    <row r="573" spans="1:25" ht="18.75" customHeight="1" x14ac:dyDescent="0.25">
      <c r="A573" s="111"/>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row>
    <row r="574" spans="1:25" ht="18.75" customHeight="1" x14ac:dyDescent="0.25">
      <c r="A574" s="111"/>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row>
    <row r="575" spans="1:25" ht="18.75" customHeight="1" x14ac:dyDescent="0.25">
      <c r="A575" s="111"/>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row>
    <row r="576" spans="1:25" ht="18.75" customHeight="1" x14ac:dyDescent="0.25">
      <c r="A576" s="111"/>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row>
    <row r="577" spans="1:25" ht="18.75" customHeight="1" x14ac:dyDescent="0.25">
      <c r="A577" s="111"/>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row>
    <row r="578" spans="1:25" ht="18.75" customHeight="1" x14ac:dyDescent="0.25">
      <c r="A578" s="111"/>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row>
    <row r="579" spans="1:25" ht="18.75" customHeight="1" x14ac:dyDescent="0.25">
      <c r="A579" s="111"/>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row>
    <row r="580" spans="1:25" ht="18.75" customHeight="1" x14ac:dyDescent="0.25">
      <c r="A580" s="111"/>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row>
    <row r="581" spans="1:25" ht="18.75" customHeight="1" x14ac:dyDescent="0.25">
      <c r="A581" s="111"/>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row>
    <row r="582" spans="1:25" ht="18.75" customHeight="1" x14ac:dyDescent="0.25">
      <c r="A582" s="111"/>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row>
    <row r="583" spans="1:25" ht="18.75" customHeight="1" x14ac:dyDescent="0.25">
      <c r="A583" s="111"/>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row>
    <row r="584" spans="1:25" ht="18.75" customHeight="1" x14ac:dyDescent="0.25">
      <c r="A584" s="111"/>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row>
    <row r="585" spans="1:25" ht="18.75" customHeight="1" x14ac:dyDescent="0.25">
      <c r="A585" s="111"/>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row>
    <row r="586" spans="1:25" ht="18.75" customHeight="1" x14ac:dyDescent="0.25">
      <c r="A586" s="111"/>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row>
    <row r="587" spans="1:25" ht="18.75" customHeight="1" x14ac:dyDescent="0.25">
      <c r="A587" s="111"/>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row>
    <row r="588" spans="1:25" ht="18.75" customHeight="1" x14ac:dyDescent="0.25">
      <c r="A588" s="111"/>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row>
    <row r="589" spans="1:25" ht="18.75" customHeight="1" x14ac:dyDescent="0.25">
      <c r="A589" s="111"/>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row>
    <row r="590" spans="1:25" ht="18.75" customHeight="1" x14ac:dyDescent="0.25">
      <c r="A590" s="111"/>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row>
    <row r="591" spans="1:25" ht="18.75" customHeight="1" x14ac:dyDescent="0.25">
      <c r="A591" s="111"/>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row>
    <row r="592" spans="1:25" ht="18.75" customHeight="1" x14ac:dyDescent="0.25">
      <c r="A592" s="111"/>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row>
    <row r="593" spans="1:25" ht="18.75" customHeight="1" x14ac:dyDescent="0.25">
      <c r="A593" s="111"/>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row>
    <row r="594" spans="1:25" ht="18.75" customHeight="1" x14ac:dyDescent="0.25">
      <c r="A594" s="111"/>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row>
    <row r="595" spans="1:25" ht="18.75" customHeight="1" x14ac:dyDescent="0.25">
      <c r="A595" s="111"/>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row>
    <row r="596" spans="1:25" ht="18.75" customHeight="1" x14ac:dyDescent="0.25">
      <c r="A596" s="111"/>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row>
    <row r="597" spans="1:25" ht="18.75" customHeight="1" x14ac:dyDescent="0.25">
      <c r="A597" s="111"/>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row>
    <row r="598" spans="1:25" ht="18.75" customHeight="1" x14ac:dyDescent="0.25">
      <c r="A598" s="111"/>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row>
    <row r="599" spans="1:25" ht="18.75" customHeight="1" x14ac:dyDescent="0.25">
      <c r="A599" s="111"/>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row>
    <row r="600" spans="1:25" ht="18.75" customHeight="1" x14ac:dyDescent="0.25">
      <c r="A600" s="111"/>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row>
    <row r="601" spans="1:25" ht="18.75" customHeight="1" x14ac:dyDescent="0.25">
      <c r="A601" s="111"/>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row>
    <row r="602" spans="1:25" ht="18.75" customHeight="1" x14ac:dyDescent="0.25">
      <c r="A602" s="111"/>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row>
    <row r="603" spans="1:25" ht="18.75" customHeight="1" x14ac:dyDescent="0.25">
      <c r="A603" s="111"/>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row>
    <row r="604" spans="1:25" ht="18.75" customHeight="1" x14ac:dyDescent="0.25">
      <c r="A604" s="111"/>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row>
    <row r="605" spans="1:25" ht="18.75" customHeight="1" x14ac:dyDescent="0.25">
      <c r="A605" s="111"/>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row>
    <row r="606" spans="1:25" ht="18.75" customHeight="1" x14ac:dyDescent="0.25">
      <c r="A606" s="111"/>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row>
    <row r="607" spans="1:25" ht="18.75" customHeight="1" x14ac:dyDescent="0.25">
      <c r="A607" s="111"/>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row>
    <row r="608" spans="1:25" ht="18.75" customHeight="1" x14ac:dyDescent="0.25">
      <c r="A608" s="111"/>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row>
    <row r="609" spans="1:25" ht="18.75" customHeight="1" x14ac:dyDescent="0.25">
      <c r="A609" s="111"/>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row>
    <row r="610" spans="1:25" ht="18.75" customHeight="1" x14ac:dyDescent="0.25">
      <c r="A610" s="111"/>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row>
    <row r="611" spans="1:25" ht="18.75" customHeight="1" x14ac:dyDescent="0.25">
      <c r="A611" s="111"/>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row>
    <row r="612" spans="1:25" ht="18.75" customHeight="1" x14ac:dyDescent="0.25">
      <c r="A612" s="111"/>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row>
    <row r="613" spans="1:25" ht="18.75" customHeight="1" x14ac:dyDescent="0.25">
      <c r="A613" s="111"/>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row>
    <row r="614" spans="1:25" ht="18.75" customHeight="1" x14ac:dyDescent="0.25">
      <c r="A614" s="111"/>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row>
    <row r="615" spans="1:25" ht="18.75" customHeight="1" x14ac:dyDescent="0.25">
      <c r="A615" s="111"/>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row>
    <row r="616" spans="1:25" ht="18.75" customHeight="1" x14ac:dyDescent="0.25">
      <c r="A616" s="111"/>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row>
    <row r="617" spans="1:25" ht="18.75" customHeight="1" x14ac:dyDescent="0.25">
      <c r="A617" s="111"/>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row>
    <row r="618" spans="1:25" ht="18.75" customHeight="1" x14ac:dyDescent="0.25">
      <c r="A618" s="111"/>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row>
    <row r="619" spans="1:25" ht="18.75" customHeight="1" x14ac:dyDescent="0.25">
      <c r="A619" s="111"/>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row>
    <row r="620" spans="1:25" ht="18.75" customHeight="1" x14ac:dyDescent="0.25">
      <c r="A620" s="111"/>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row>
    <row r="621" spans="1:25" ht="18.75" customHeight="1" x14ac:dyDescent="0.25">
      <c r="A621" s="111"/>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row>
    <row r="622" spans="1:25" ht="18.75" customHeight="1" x14ac:dyDescent="0.25">
      <c r="A622" s="111"/>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row>
    <row r="623" spans="1:25" ht="18.75" customHeight="1" x14ac:dyDescent="0.25">
      <c r="A623" s="111"/>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row>
    <row r="624" spans="1:25" ht="18.75" customHeight="1" x14ac:dyDescent="0.25">
      <c r="A624" s="111"/>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row>
    <row r="625" spans="1:25" ht="18.75" customHeight="1" x14ac:dyDescent="0.25">
      <c r="A625" s="111"/>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row>
    <row r="626" spans="1:25" ht="18.75" customHeight="1" x14ac:dyDescent="0.25">
      <c r="A626" s="111"/>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row>
    <row r="627" spans="1:25" ht="18.75" customHeight="1" x14ac:dyDescent="0.25">
      <c r="A627" s="111"/>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row>
    <row r="628" spans="1:25" ht="18.75" customHeight="1" x14ac:dyDescent="0.25">
      <c r="A628" s="111"/>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row>
    <row r="629" spans="1:25" ht="18.75" customHeight="1" x14ac:dyDescent="0.25">
      <c r="A629" s="111"/>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row>
    <row r="630" spans="1:25" ht="18.75" customHeight="1" x14ac:dyDescent="0.25">
      <c r="A630" s="111"/>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row>
    <row r="631" spans="1:25" ht="18.75" customHeight="1" x14ac:dyDescent="0.25">
      <c r="A631" s="111"/>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row>
    <row r="632" spans="1:25" ht="18.75" customHeight="1" x14ac:dyDescent="0.25">
      <c r="A632" s="111"/>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row>
    <row r="633" spans="1:25" ht="18.75" customHeight="1" x14ac:dyDescent="0.25">
      <c r="A633" s="111"/>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row>
    <row r="634" spans="1:25" ht="18.75" customHeight="1" x14ac:dyDescent="0.25">
      <c r="A634" s="111"/>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row>
    <row r="635" spans="1:25" ht="18.75" customHeight="1" x14ac:dyDescent="0.25">
      <c r="A635" s="111"/>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row>
    <row r="636" spans="1:25" ht="18.75" customHeight="1" x14ac:dyDescent="0.25">
      <c r="A636" s="111"/>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row>
    <row r="637" spans="1:25" ht="18.75" customHeight="1" x14ac:dyDescent="0.25">
      <c r="A637" s="111"/>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row>
    <row r="638" spans="1:25" ht="18.75" customHeight="1" x14ac:dyDescent="0.25">
      <c r="A638" s="111"/>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row>
    <row r="639" spans="1:25" ht="18.75" customHeight="1" x14ac:dyDescent="0.25">
      <c r="A639" s="111"/>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row>
    <row r="640" spans="1:25" ht="18.75" customHeight="1" x14ac:dyDescent="0.25">
      <c r="A640" s="111"/>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row>
    <row r="641" spans="1:25" ht="18.75" customHeight="1" x14ac:dyDescent="0.25">
      <c r="A641" s="111"/>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row>
    <row r="642" spans="1:25" ht="18.75" customHeight="1" x14ac:dyDescent="0.25">
      <c r="A642" s="111"/>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row>
    <row r="643" spans="1:25" ht="18.75" customHeight="1" x14ac:dyDescent="0.25">
      <c r="A643" s="111"/>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row>
    <row r="644" spans="1:25" ht="18.75" customHeight="1" x14ac:dyDescent="0.25">
      <c r="A644" s="111"/>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row>
    <row r="645" spans="1:25" ht="18.75" customHeight="1" x14ac:dyDescent="0.25">
      <c r="A645" s="111"/>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row>
    <row r="646" spans="1:25" ht="18.75" customHeight="1" x14ac:dyDescent="0.25">
      <c r="A646" s="111"/>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row>
    <row r="647" spans="1:25" ht="18.75" customHeight="1" x14ac:dyDescent="0.25">
      <c r="A647" s="111"/>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row>
    <row r="648" spans="1:25" ht="18.75" customHeight="1" x14ac:dyDescent="0.25">
      <c r="A648" s="111"/>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row>
    <row r="649" spans="1:25" ht="18.75" customHeight="1" x14ac:dyDescent="0.25">
      <c r="A649" s="111"/>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row>
    <row r="650" spans="1:25" ht="18.75" customHeight="1" x14ac:dyDescent="0.25">
      <c r="A650" s="111"/>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row>
    <row r="651" spans="1:25" ht="18.75" customHeight="1" x14ac:dyDescent="0.25">
      <c r="A651" s="111"/>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row>
    <row r="652" spans="1:25" ht="18.75" customHeight="1" x14ac:dyDescent="0.25">
      <c r="A652" s="111"/>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row>
    <row r="653" spans="1:25" ht="18.75" customHeight="1" x14ac:dyDescent="0.25">
      <c r="A653" s="111"/>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row>
    <row r="654" spans="1:25" ht="18.75" customHeight="1" x14ac:dyDescent="0.25">
      <c r="A654" s="111"/>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row>
    <row r="655" spans="1:25" ht="18.75" customHeight="1" x14ac:dyDescent="0.25">
      <c r="A655" s="111"/>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row>
    <row r="656" spans="1:25" ht="18.75" customHeight="1" x14ac:dyDescent="0.25">
      <c r="A656" s="111"/>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row>
    <row r="657" spans="1:25" ht="18.75" customHeight="1" x14ac:dyDescent="0.25">
      <c r="A657" s="111"/>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row>
    <row r="658" spans="1:25" ht="18.75" customHeight="1" x14ac:dyDescent="0.25">
      <c r="A658" s="111"/>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row>
    <row r="659" spans="1:25" ht="18.75" customHeight="1" x14ac:dyDescent="0.25">
      <c r="A659" s="111"/>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row>
    <row r="660" spans="1:25" ht="18.75" customHeight="1" x14ac:dyDescent="0.25">
      <c r="A660" s="111"/>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row>
    <row r="661" spans="1:25" ht="18.75" customHeight="1" x14ac:dyDescent="0.25">
      <c r="A661" s="111"/>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row>
    <row r="662" spans="1:25" ht="18.75" customHeight="1" x14ac:dyDescent="0.25">
      <c r="A662" s="111"/>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row>
    <row r="663" spans="1:25" ht="18.75" customHeight="1" x14ac:dyDescent="0.25">
      <c r="A663" s="111"/>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row>
    <row r="664" spans="1:25" ht="18.75" customHeight="1" x14ac:dyDescent="0.25">
      <c r="A664" s="111"/>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row>
    <row r="665" spans="1:25" ht="18.75" customHeight="1" x14ac:dyDescent="0.25">
      <c r="A665" s="111"/>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row>
    <row r="666" spans="1:25" ht="18.75" customHeight="1" x14ac:dyDescent="0.25">
      <c r="A666" s="111"/>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row>
    <row r="667" spans="1:25" ht="18.75" customHeight="1" x14ac:dyDescent="0.25">
      <c r="A667" s="111"/>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row>
    <row r="668" spans="1:25" ht="18.75" customHeight="1" x14ac:dyDescent="0.25">
      <c r="A668" s="111"/>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row>
    <row r="669" spans="1:25" ht="18.75" customHeight="1" x14ac:dyDescent="0.25">
      <c r="A669" s="111"/>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row>
    <row r="670" spans="1:25" ht="18.75" customHeight="1" x14ac:dyDescent="0.25">
      <c r="A670" s="111"/>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row>
    <row r="671" spans="1:25" ht="18.75" customHeight="1" x14ac:dyDescent="0.25">
      <c r="A671" s="111"/>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row>
    <row r="672" spans="1:25" ht="18.75" customHeight="1" x14ac:dyDescent="0.25">
      <c r="A672" s="111"/>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row>
    <row r="673" spans="1:25" ht="18.75" customHeight="1" x14ac:dyDescent="0.25">
      <c r="A673" s="111"/>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row>
    <row r="674" spans="1:25" ht="18.75" customHeight="1" x14ac:dyDescent="0.25">
      <c r="A674" s="111"/>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row>
    <row r="675" spans="1:25" ht="18.75" customHeight="1" x14ac:dyDescent="0.25">
      <c r="A675" s="111"/>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row>
    <row r="676" spans="1:25" ht="18.75" customHeight="1" x14ac:dyDescent="0.25">
      <c r="A676" s="111"/>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row>
    <row r="677" spans="1:25" ht="18.75" customHeight="1" x14ac:dyDescent="0.25">
      <c r="A677" s="111"/>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row>
    <row r="678" spans="1:25" ht="18.75" customHeight="1" x14ac:dyDescent="0.25">
      <c r="A678" s="111"/>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row>
    <row r="679" spans="1:25" ht="18.75" customHeight="1" x14ac:dyDescent="0.25">
      <c r="A679" s="111"/>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row>
    <row r="680" spans="1:25" ht="18.75" customHeight="1" x14ac:dyDescent="0.25">
      <c r="A680" s="111"/>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row>
    <row r="681" spans="1:25" ht="18.75" customHeight="1" x14ac:dyDescent="0.25">
      <c r="A681" s="111"/>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row>
    <row r="682" spans="1:25" ht="18.75" customHeight="1" x14ac:dyDescent="0.25">
      <c r="A682" s="111"/>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row>
    <row r="683" spans="1:25" ht="18.75" customHeight="1" x14ac:dyDescent="0.25">
      <c r="A683" s="111"/>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row>
    <row r="684" spans="1:25" ht="18.75" customHeight="1" x14ac:dyDescent="0.25">
      <c r="A684" s="111"/>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row>
    <row r="685" spans="1:25" ht="18.75" customHeight="1" x14ac:dyDescent="0.25">
      <c r="A685" s="111"/>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row>
    <row r="686" spans="1:25" ht="18.75" customHeight="1" x14ac:dyDescent="0.25">
      <c r="A686" s="111"/>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row>
    <row r="687" spans="1:25" ht="18.75" customHeight="1" x14ac:dyDescent="0.25">
      <c r="A687" s="111"/>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row>
    <row r="688" spans="1:25" ht="18.75" customHeight="1" x14ac:dyDescent="0.25">
      <c r="A688" s="111"/>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row>
    <row r="689" spans="1:25" ht="18.75" customHeight="1" x14ac:dyDescent="0.25">
      <c r="A689" s="111"/>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row>
    <row r="690" spans="1:25" ht="18.75" customHeight="1" x14ac:dyDescent="0.25">
      <c r="A690" s="111"/>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row>
    <row r="691" spans="1:25" ht="18.75" customHeight="1" x14ac:dyDescent="0.25">
      <c r="A691" s="111"/>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row>
    <row r="692" spans="1:25" ht="18.75" customHeight="1" x14ac:dyDescent="0.25">
      <c r="A692" s="111"/>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row>
    <row r="693" spans="1:25" ht="18.75" customHeight="1" x14ac:dyDescent="0.25">
      <c r="A693" s="111"/>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row>
    <row r="694" spans="1:25" ht="18.75" customHeight="1" x14ac:dyDescent="0.25">
      <c r="A694" s="111"/>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row>
    <row r="695" spans="1:25" ht="18.75" customHeight="1" x14ac:dyDescent="0.25">
      <c r="A695" s="111"/>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row>
    <row r="696" spans="1:25" ht="18.75" customHeight="1" x14ac:dyDescent="0.25">
      <c r="A696" s="111"/>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row>
    <row r="697" spans="1:25" ht="18.75" customHeight="1" x14ac:dyDescent="0.25">
      <c r="A697" s="111"/>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row>
    <row r="698" spans="1:25" ht="18.75" customHeight="1" x14ac:dyDescent="0.25">
      <c r="A698" s="111"/>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row>
    <row r="699" spans="1:25" ht="18.75" customHeight="1" x14ac:dyDescent="0.25">
      <c r="A699" s="111"/>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row>
    <row r="700" spans="1:25" ht="18.75" customHeight="1" x14ac:dyDescent="0.25">
      <c r="A700" s="111"/>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row>
    <row r="701" spans="1:25" ht="18.75" customHeight="1" x14ac:dyDescent="0.25">
      <c r="A701" s="111"/>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row>
    <row r="702" spans="1:25" ht="18.75" customHeight="1" x14ac:dyDescent="0.25">
      <c r="A702" s="111"/>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row>
    <row r="703" spans="1:25" ht="18.75" customHeight="1" x14ac:dyDescent="0.25">
      <c r="A703" s="111"/>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row>
    <row r="704" spans="1:25" ht="18.75" customHeight="1" x14ac:dyDescent="0.25">
      <c r="A704" s="111"/>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row>
    <row r="705" spans="1:25" ht="18.75" customHeight="1" x14ac:dyDescent="0.25">
      <c r="A705" s="111"/>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row>
    <row r="706" spans="1:25" ht="18.75" customHeight="1" x14ac:dyDescent="0.25">
      <c r="A706" s="111"/>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row>
    <row r="707" spans="1:25" ht="18.75" customHeight="1" x14ac:dyDescent="0.25">
      <c r="A707" s="111"/>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row>
    <row r="708" spans="1:25" ht="18.75" customHeight="1" x14ac:dyDescent="0.25">
      <c r="A708" s="111"/>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row>
    <row r="709" spans="1:25" ht="18.75" customHeight="1" x14ac:dyDescent="0.25">
      <c r="A709" s="111"/>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row>
    <row r="710" spans="1:25" ht="18.75" customHeight="1" x14ac:dyDescent="0.25">
      <c r="A710" s="111"/>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row>
    <row r="711" spans="1:25" ht="18.75" customHeight="1" x14ac:dyDescent="0.25">
      <c r="A711" s="111"/>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row>
    <row r="712" spans="1:25" ht="18.75" customHeight="1" x14ac:dyDescent="0.25">
      <c r="A712" s="111"/>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row>
    <row r="713" spans="1:25" ht="18.75" customHeight="1" x14ac:dyDescent="0.25">
      <c r="A713" s="111"/>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row>
    <row r="714" spans="1:25" ht="18.75" customHeight="1" x14ac:dyDescent="0.25">
      <c r="A714" s="111"/>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row>
    <row r="715" spans="1:25" ht="18.75" customHeight="1" x14ac:dyDescent="0.25">
      <c r="A715" s="111"/>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row>
    <row r="716" spans="1:25" ht="18.75" customHeight="1" x14ac:dyDescent="0.25">
      <c r="A716" s="111"/>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row>
    <row r="717" spans="1:25" ht="18.75" customHeight="1" x14ac:dyDescent="0.25">
      <c r="A717" s="111"/>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row>
    <row r="718" spans="1:25" ht="18.75" customHeight="1" x14ac:dyDescent="0.25">
      <c r="A718" s="111"/>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row>
    <row r="719" spans="1:25" ht="18.75" customHeight="1" x14ac:dyDescent="0.25">
      <c r="A719" s="111"/>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row>
    <row r="720" spans="1:25" ht="18.75" customHeight="1" x14ac:dyDescent="0.25">
      <c r="A720" s="111"/>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row>
    <row r="721" spans="1:25" ht="18.75" customHeight="1" x14ac:dyDescent="0.25">
      <c r="A721" s="111"/>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row>
    <row r="722" spans="1:25" ht="18.75" customHeight="1" x14ac:dyDescent="0.25">
      <c r="A722" s="111"/>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row>
    <row r="723" spans="1:25" ht="18.75" customHeight="1" x14ac:dyDescent="0.25">
      <c r="A723" s="111"/>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row>
    <row r="724" spans="1:25" ht="18.75" customHeight="1" x14ac:dyDescent="0.25">
      <c r="A724" s="111"/>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row>
    <row r="725" spans="1:25" ht="18.75" customHeight="1" x14ac:dyDescent="0.25">
      <c r="A725" s="111"/>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row>
    <row r="726" spans="1:25" ht="18.75" customHeight="1" x14ac:dyDescent="0.25">
      <c r="A726" s="111"/>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row>
    <row r="727" spans="1:25" ht="18.75" customHeight="1" x14ac:dyDescent="0.25">
      <c r="A727" s="111"/>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row>
    <row r="728" spans="1:25" ht="18.75" customHeight="1" x14ac:dyDescent="0.25">
      <c r="A728" s="111"/>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row>
    <row r="729" spans="1:25" ht="18.75" customHeight="1" x14ac:dyDescent="0.25">
      <c r="A729" s="111"/>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row>
    <row r="730" spans="1:25" ht="18.75" customHeight="1" x14ac:dyDescent="0.25">
      <c r="A730" s="111"/>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row>
    <row r="731" spans="1:25" ht="18.75" customHeight="1" x14ac:dyDescent="0.25">
      <c r="A731" s="111"/>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row>
    <row r="732" spans="1:25" ht="18.75" customHeight="1" x14ac:dyDescent="0.25">
      <c r="A732" s="111"/>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row>
    <row r="733" spans="1:25" ht="18.75" customHeight="1" x14ac:dyDescent="0.25">
      <c r="A733" s="111"/>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row>
    <row r="734" spans="1:25" ht="18.75" customHeight="1" x14ac:dyDescent="0.25">
      <c r="A734" s="111"/>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row>
    <row r="735" spans="1:25" ht="18.75" customHeight="1" x14ac:dyDescent="0.25">
      <c r="A735" s="111"/>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row>
    <row r="736" spans="1:25" ht="18.75" customHeight="1" x14ac:dyDescent="0.25">
      <c r="A736" s="111"/>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row>
    <row r="737" spans="1:25" ht="18.75" customHeight="1" x14ac:dyDescent="0.25">
      <c r="A737" s="111"/>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row>
    <row r="738" spans="1:25" ht="18.75" customHeight="1" x14ac:dyDescent="0.25">
      <c r="A738" s="111"/>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row>
    <row r="739" spans="1:25" ht="18.75" customHeight="1" x14ac:dyDescent="0.25">
      <c r="A739" s="111"/>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row>
    <row r="740" spans="1:25" ht="18.75" customHeight="1" x14ac:dyDescent="0.25">
      <c r="A740" s="111"/>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row>
    <row r="741" spans="1:25" ht="18.75" customHeight="1" x14ac:dyDescent="0.25">
      <c r="A741" s="111"/>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row>
    <row r="742" spans="1:25" ht="18.75" customHeight="1" x14ac:dyDescent="0.25">
      <c r="A742" s="111"/>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row>
    <row r="743" spans="1:25" ht="18.75" customHeight="1" x14ac:dyDescent="0.25">
      <c r="A743" s="111"/>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row>
    <row r="744" spans="1:25" ht="18.75" customHeight="1" x14ac:dyDescent="0.25">
      <c r="A744" s="111"/>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row>
    <row r="745" spans="1:25" ht="18.75" customHeight="1" x14ac:dyDescent="0.25">
      <c r="A745" s="111"/>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row>
    <row r="746" spans="1:25" ht="18.75" customHeight="1" x14ac:dyDescent="0.25">
      <c r="A746" s="111"/>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row>
    <row r="747" spans="1:25" ht="18.75" customHeight="1" x14ac:dyDescent="0.25">
      <c r="A747" s="111"/>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row>
    <row r="748" spans="1:25" ht="18.75" customHeight="1" x14ac:dyDescent="0.25">
      <c r="A748" s="111"/>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row>
    <row r="749" spans="1:25" ht="18.75" customHeight="1" x14ac:dyDescent="0.25">
      <c r="A749" s="111"/>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row>
    <row r="750" spans="1:25" ht="18.75" customHeight="1" x14ac:dyDescent="0.25">
      <c r="A750" s="111"/>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row>
    <row r="751" spans="1:25" ht="18.75" customHeight="1" x14ac:dyDescent="0.25">
      <c r="A751" s="111"/>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row>
    <row r="752" spans="1:25" ht="18.75" customHeight="1" x14ac:dyDescent="0.25">
      <c r="A752" s="111"/>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row>
    <row r="753" spans="1:25" ht="18.75" customHeight="1" x14ac:dyDescent="0.25">
      <c r="A753" s="111"/>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row>
    <row r="754" spans="1:25" ht="18.75" customHeight="1" x14ac:dyDescent="0.25">
      <c r="A754" s="111"/>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row>
    <row r="755" spans="1:25" ht="18.75" customHeight="1" x14ac:dyDescent="0.25">
      <c r="A755" s="111"/>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row>
    <row r="756" spans="1:25" ht="18.75" customHeight="1" x14ac:dyDescent="0.25">
      <c r="A756" s="111"/>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row>
    <row r="757" spans="1:25" ht="18.75" customHeight="1" x14ac:dyDescent="0.25">
      <c r="A757" s="111"/>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row>
    <row r="758" spans="1:25" ht="18.75" customHeight="1" x14ac:dyDescent="0.25">
      <c r="A758" s="111"/>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row>
    <row r="759" spans="1:25" ht="18.75" customHeight="1" x14ac:dyDescent="0.25">
      <c r="A759" s="111"/>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row>
    <row r="760" spans="1:25" ht="18.75" customHeight="1" x14ac:dyDescent="0.25">
      <c r="A760" s="111"/>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row>
    <row r="761" spans="1:25" ht="18.75" customHeight="1" x14ac:dyDescent="0.25">
      <c r="A761" s="111"/>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row>
    <row r="762" spans="1:25" ht="18.75" customHeight="1" x14ac:dyDescent="0.25">
      <c r="A762" s="111"/>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row>
    <row r="763" spans="1:25" ht="18.75" customHeight="1" x14ac:dyDescent="0.25">
      <c r="A763" s="111"/>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row>
    <row r="764" spans="1:25" ht="18.75" customHeight="1" x14ac:dyDescent="0.25">
      <c r="A764" s="111"/>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row>
    <row r="765" spans="1:25" ht="18.75" customHeight="1" x14ac:dyDescent="0.25">
      <c r="A765" s="111"/>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row>
    <row r="766" spans="1:25" ht="18.75" customHeight="1" x14ac:dyDescent="0.25">
      <c r="A766" s="111"/>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row>
    <row r="767" spans="1:25" ht="18.75" customHeight="1" x14ac:dyDescent="0.25">
      <c r="A767" s="111"/>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row>
    <row r="768" spans="1:25" ht="18.75" customHeight="1" x14ac:dyDescent="0.25">
      <c r="A768" s="111"/>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row>
    <row r="769" spans="1:25" ht="18.75" customHeight="1" x14ac:dyDescent="0.25">
      <c r="A769" s="111"/>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row>
    <row r="770" spans="1:25" ht="18.75" customHeight="1" x14ac:dyDescent="0.25">
      <c r="A770" s="111"/>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row>
    <row r="771" spans="1:25" ht="18.75" customHeight="1" x14ac:dyDescent="0.25">
      <c r="A771" s="111"/>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row>
    <row r="772" spans="1:25" ht="18.75" customHeight="1" x14ac:dyDescent="0.25">
      <c r="A772" s="111"/>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row>
    <row r="773" spans="1:25" ht="18.75" customHeight="1" x14ac:dyDescent="0.25">
      <c r="A773" s="111"/>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row>
    <row r="774" spans="1:25" ht="18.75" customHeight="1" x14ac:dyDescent="0.25">
      <c r="A774" s="111"/>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row>
    <row r="775" spans="1:25" ht="18.75" customHeight="1" x14ac:dyDescent="0.25">
      <c r="A775" s="111"/>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row>
    <row r="776" spans="1:25" ht="18.75" customHeight="1" x14ac:dyDescent="0.25">
      <c r="A776" s="111"/>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row>
    <row r="777" spans="1:25" ht="18.75" customHeight="1" x14ac:dyDescent="0.25">
      <c r="A777" s="111"/>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row>
    <row r="778" spans="1:25" ht="18.75" customHeight="1" x14ac:dyDescent="0.25">
      <c r="A778" s="111"/>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row>
    <row r="779" spans="1:25" ht="18.75" customHeight="1" x14ac:dyDescent="0.25">
      <c r="A779" s="111"/>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row>
    <row r="780" spans="1:25" ht="18.75" customHeight="1" x14ac:dyDescent="0.25">
      <c r="A780" s="111"/>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row>
    <row r="781" spans="1:25" ht="18.75" customHeight="1" x14ac:dyDescent="0.25">
      <c r="A781" s="111"/>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row>
    <row r="782" spans="1:25" ht="18.75" customHeight="1" x14ac:dyDescent="0.25">
      <c r="A782" s="111"/>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row>
    <row r="783" spans="1:25" ht="18.75" customHeight="1" x14ac:dyDescent="0.25">
      <c r="A783" s="111"/>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row>
    <row r="784" spans="1:25" ht="18.75" customHeight="1" x14ac:dyDescent="0.25">
      <c r="A784" s="111"/>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row>
    <row r="785" spans="1:25" ht="18.75" customHeight="1" x14ac:dyDescent="0.25">
      <c r="A785" s="111"/>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row>
    <row r="786" spans="1:25" ht="18.75" customHeight="1" x14ac:dyDescent="0.25">
      <c r="A786" s="111"/>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row>
    <row r="787" spans="1:25" ht="18.75" customHeight="1" x14ac:dyDescent="0.25">
      <c r="A787" s="111"/>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row>
    <row r="788" spans="1:25" ht="18.75" customHeight="1" x14ac:dyDescent="0.25">
      <c r="A788" s="111"/>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row>
    <row r="789" spans="1:25" ht="18.75" customHeight="1" x14ac:dyDescent="0.25">
      <c r="A789" s="111"/>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row>
    <row r="790" spans="1:25" ht="18.75" customHeight="1" x14ac:dyDescent="0.25">
      <c r="A790" s="111"/>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row>
    <row r="791" spans="1:25" ht="18.75" customHeight="1" x14ac:dyDescent="0.25">
      <c r="A791" s="111"/>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row>
    <row r="792" spans="1:25" ht="18.75" customHeight="1" x14ac:dyDescent="0.25">
      <c r="A792" s="111"/>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row>
    <row r="793" spans="1:25" ht="18.75" customHeight="1" x14ac:dyDescent="0.25">
      <c r="A793" s="111"/>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row>
    <row r="794" spans="1:25" ht="18.75" customHeight="1" x14ac:dyDescent="0.25">
      <c r="A794" s="111"/>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row>
    <row r="795" spans="1:25" ht="18.75" customHeight="1" x14ac:dyDescent="0.25">
      <c r="A795" s="111"/>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row>
    <row r="796" spans="1:25" ht="18.75" customHeight="1" x14ac:dyDescent="0.25">
      <c r="A796" s="111"/>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row>
    <row r="797" spans="1:25" ht="18.75" customHeight="1" x14ac:dyDescent="0.25">
      <c r="A797" s="111"/>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row>
    <row r="798" spans="1:25" ht="18.75" customHeight="1" x14ac:dyDescent="0.25">
      <c r="A798" s="111"/>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row>
    <row r="799" spans="1:25" ht="18.75" customHeight="1" x14ac:dyDescent="0.25">
      <c r="A799" s="111"/>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row>
    <row r="800" spans="1:25" ht="18.75" customHeight="1" x14ac:dyDescent="0.25">
      <c r="A800" s="111"/>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row>
    <row r="801" spans="1:25" ht="18.75" customHeight="1" x14ac:dyDescent="0.25">
      <c r="A801" s="111"/>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row>
    <row r="802" spans="1:25" ht="18.75" customHeight="1" x14ac:dyDescent="0.25">
      <c r="A802" s="111"/>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row>
    <row r="803" spans="1:25" ht="18.75" customHeight="1" x14ac:dyDescent="0.25">
      <c r="A803" s="111"/>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row>
    <row r="804" spans="1:25" ht="18.75" customHeight="1" x14ac:dyDescent="0.25">
      <c r="A804" s="111"/>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row>
    <row r="805" spans="1:25" ht="18.75" customHeight="1" x14ac:dyDescent="0.25">
      <c r="A805" s="111"/>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row>
    <row r="806" spans="1:25" ht="18.75" customHeight="1" x14ac:dyDescent="0.25">
      <c r="A806" s="111"/>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row>
    <row r="807" spans="1:25" ht="18.75" customHeight="1" x14ac:dyDescent="0.25">
      <c r="A807" s="111"/>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row>
    <row r="808" spans="1:25" ht="18.75" customHeight="1" x14ac:dyDescent="0.25">
      <c r="A808" s="111"/>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row>
    <row r="809" spans="1:25" ht="18.75" customHeight="1" x14ac:dyDescent="0.25">
      <c r="A809" s="111"/>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row>
    <row r="810" spans="1:25" ht="18.75" customHeight="1" x14ac:dyDescent="0.25">
      <c r="A810" s="111"/>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row>
    <row r="811" spans="1:25" ht="18.75" customHeight="1" x14ac:dyDescent="0.25">
      <c r="A811" s="111"/>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row>
    <row r="812" spans="1:25" ht="18.75" customHeight="1" x14ac:dyDescent="0.25">
      <c r="A812" s="111"/>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row>
    <row r="813" spans="1:25" ht="18.75" customHeight="1" x14ac:dyDescent="0.25">
      <c r="A813" s="111"/>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row>
    <row r="814" spans="1:25" ht="18.75" customHeight="1" x14ac:dyDescent="0.25">
      <c r="A814" s="111"/>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row>
    <row r="815" spans="1:25" ht="18.75" customHeight="1" x14ac:dyDescent="0.25">
      <c r="A815" s="111"/>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row>
    <row r="816" spans="1:25" ht="18.75" customHeight="1" x14ac:dyDescent="0.25">
      <c r="A816" s="111"/>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row>
    <row r="817" spans="1:25" ht="18.75" customHeight="1" x14ac:dyDescent="0.25">
      <c r="A817" s="111"/>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row>
    <row r="818" spans="1:25" ht="18.75" customHeight="1" x14ac:dyDescent="0.25">
      <c r="A818" s="111"/>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row>
    <row r="819" spans="1:25" ht="18.75" customHeight="1" x14ac:dyDescent="0.25">
      <c r="A819" s="111"/>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row>
    <row r="820" spans="1:25" ht="18.75" customHeight="1" x14ac:dyDescent="0.25">
      <c r="A820" s="111"/>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row>
    <row r="821" spans="1:25" ht="18.75" customHeight="1" x14ac:dyDescent="0.25">
      <c r="A821" s="111"/>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row>
    <row r="822" spans="1:25" ht="18.75" customHeight="1" x14ac:dyDescent="0.25">
      <c r="A822" s="111"/>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row>
    <row r="823" spans="1:25" ht="18.75" customHeight="1" x14ac:dyDescent="0.25">
      <c r="A823" s="111"/>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row>
    <row r="824" spans="1:25" ht="18.75" customHeight="1" x14ac:dyDescent="0.25">
      <c r="A824" s="111"/>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row>
    <row r="825" spans="1:25" ht="18.75" customHeight="1" x14ac:dyDescent="0.25">
      <c r="A825" s="111"/>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row>
    <row r="826" spans="1:25" ht="18.75" customHeight="1" x14ac:dyDescent="0.25">
      <c r="A826" s="111"/>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row>
    <row r="827" spans="1:25" ht="18.75" customHeight="1" x14ac:dyDescent="0.25">
      <c r="A827" s="111"/>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row>
    <row r="828" spans="1:25" ht="18.75" customHeight="1" x14ac:dyDescent="0.25">
      <c r="A828" s="111"/>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row>
    <row r="829" spans="1:25" ht="18.75" customHeight="1" x14ac:dyDescent="0.25">
      <c r="A829" s="111"/>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row>
    <row r="830" spans="1:25" ht="18.75" customHeight="1" x14ac:dyDescent="0.25">
      <c r="A830" s="111"/>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row>
    <row r="831" spans="1:25" ht="18.75" customHeight="1" x14ac:dyDescent="0.25">
      <c r="A831" s="111"/>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row>
    <row r="832" spans="1:25" ht="18.75" customHeight="1" x14ac:dyDescent="0.25">
      <c r="A832" s="111"/>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row>
    <row r="833" spans="1:25" ht="18.75" customHeight="1" x14ac:dyDescent="0.25">
      <c r="A833" s="111"/>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row>
    <row r="834" spans="1:25" ht="18.75" customHeight="1" x14ac:dyDescent="0.25">
      <c r="A834" s="111"/>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row>
    <row r="835" spans="1:25" ht="18.75" customHeight="1" x14ac:dyDescent="0.25">
      <c r="A835" s="111"/>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row>
    <row r="836" spans="1:25" ht="18.75" customHeight="1" x14ac:dyDescent="0.25">
      <c r="A836" s="111"/>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row>
    <row r="837" spans="1:25" ht="18.75" customHeight="1" x14ac:dyDescent="0.25">
      <c r="A837" s="111"/>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row>
    <row r="838" spans="1:25" ht="18.75" customHeight="1" x14ac:dyDescent="0.25">
      <c r="A838" s="111"/>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row>
    <row r="839" spans="1:25" ht="18.75" customHeight="1" x14ac:dyDescent="0.25">
      <c r="A839" s="111"/>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row>
    <row r="840" spans="1:25" ht="18.75" customHeight="1" x14ac:dyDescent="0.25">
      <c r="A840" s="111"/>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row>
    <row r="841" spans="1:25" ht="18.75" customHeight="1" x14ac:dyDescent="0.25">
      <c r="A841" s="111"/>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row>
    <row r="842" spans="1:25" ht="18.75" customHeight="1" x14ac:dyDescent="0.25">
      <c r="A842" s="111"/>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row>
    <row r="843" spans="1:25" ht="18.75" customHeight="1" x14ac:dyDescent="0.25">
      <c r="A843" s="111"/>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row>
    <row r="844" spans="1:25" ht="18.75" customHeight="1" x14ac:dyDescent="0.25">
      <c r="A844" s="111"/>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row>
    <row r="845" spans="1:25" ht="18.75" customHeight="1" x14ac:dyDescent="0.25">
      <c r="A845" s="111"/>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row>
    <row r="846" spans="1:25" ht="18.75" customHeight="1" x14ac:dyDescent="0.25">
      <c r="A846" s="111"/>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row>
    <row r="847" spans="1:25" ht="18.75" customHeight="1" x14ac:dyDescent="0.25">
      <c r="A847" s="111"/>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row>
    <row r="848" spans="1:25" ht="18.75" customHeight="1" x14ac:dyDescent="0.25">
      <c r="A848" s="111"/>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row>
    <row r="849" spans="1:25" ht="18.75" customHeight="1" x14ac:dyDescent="0.25">
      <c r="A849" s="111"/>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row>
    <row r="850" spans="1:25" ht="18.75" customHeight="1" x14ac:dyDescent="0.25">
      <c r="A850" s="111"/>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row>
    <row r="851" spans="1:25" ht="18.75" customHeight="1" x14ac:dyDescent="0.25">
      <c r="A851" s="111"/>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row>
    <row r="852" spans="1:25" ht="18.75" customHeight="1" x14ac:dyDescent="0.25">
      <c r="A852" s="111"/>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row>
    <row r="853" spans="1:25" ht="18.75" customHeight="1" x14ac:dyDescent="0.25">
      <c r="A853" s="111"/>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row>
    <row r="854" spans="1:25" ht="18.75" customHeight="1" x14ac:dyDescent="0.25">
      <c r="A854" s="111"/>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row>
    <row r="855" spans="1:25" ht="18.75" customHeight="1" x14ac:dyDescent="0.25">
      <c r="A855" s="111"/>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row>
    <row r="856" spans="1:25" ht="18.75" customHeight="1" x14ac:dyDescent="0.25">
      <c r="A856" s="111"/>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row>
    <row r="857" spans="1:25" ht="18.75" customHeight="1" x14ac:dyDescent="0.25">
      <c r="A857" s="111"/>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row>
    <row r="858" spans="1:25" ht="18.75" customHeight="1" x14ac:dyDescent="0.25">
      <c r="A858" s="111"/>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row>
    <row r="859" spans="1:25" ht="18.75" customHeight="1" x14ac:dyDescent="0.25">
      <c r="A859" s="111"/>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row>
    <row r="860" spans="1:25" ht="18.75" customHeight="1" x14ac:dyDescent="0.25">
      <c r="A860" s="111"/>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row>
    <row r="861" spans="1:25" ht="18.75" customHeight="1" x14ac:dyDescent="0.25">
      <c r="A861" s="111"/>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row>
    <row r="862" spans="1:25" ht="18.75" customHeight="1" x14ac:dyDescent="0.25">
      <c r="A862" s="111"/>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row>
    <row r="863" spans="1:25" ht="18.75" customHeight="1" x14ac:dyDescent="0.25">
      <c r="A863" s="111"/>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row>
    <row r="864" spans="1:25" ht="18.75" customHeight="1" x14ac:dyDescent="0.25">
      <c r="A864" s="111"/>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row>
    <row r="865" spans="1:25" ht="18.75" customHeight="1" x14ac:dyDescent="0.25">
      <c r="A865" s="111"/>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row>
    <row r="866" spans="1:25" ht="18.75" customHeight="1" x14ac:dyDescent="0.25">
      <c r="A866" s="111"/>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row>
    <row r="867" spans="1:25" ht="18.75" customHeight="1" x14ac:dyDescent="0.25">
      <c r="A867" s="111"/>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row>
    <row r="868" spans="1:25" ht="18.75" customHeight="1" x14ac:dyDescent="0.25">
      <c r="A868" s="111"/>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row>
    <row r="869" spans="1:25" ht="18.75" customHeight="1" x14ac:dyDescent="0.25">
      <c r="A869" s="111"/>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row>
    <row r="870" spans="1:25" ht="18.75" customHeight="1" x14ac:dyDescent="0.25">
      <c r="A870" s="111"/>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row>
    <row r="871" spans="1:25" ht="18.75" customHeight="1" x14ac:dyDescent="0.25">
      <c r="A871" s="111"/>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row>
    <row r="872" spans="1:25" ht="18.75" customHeight="1" x14ac:dyDescent="0.25">
      <c r="A872" s="111"/>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row>
    <row r="873" spans="1:25" ht="18.75" customHeight="1" x14ac:dyDescent="0.25">
      <c r="A873" s="111"/>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row>
    <row r="874" spans="1:25" ht="18.75" customHeight="1" x14ac:dyDescent="0.25">
      <c r="A874" s="111"/>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row>
    <row r="875" spans="1:25" ht="18.75" customHeight="1" x14ac:dyDescent="0.25">
      <c r="A875" s="111"/>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row>
    <row r="876" spans="1:25" ht="18.75" customHeight="1" x14ac:dyDescent="0.25">
      <c r="A876" s="111"/>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row>
    <row r="877" spans="1:25" ht="18.75" customHeight="1" x14ac:dyDescent="0.25">
      <c r="A877" s="111"/>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row>
    <row r="878" spans="1:25" ht="18.75" customHeight="1" x14ac:dyDescent="0.25">
      <c r="A878" s="111"/>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row>
    <row r="879" spans="1:25" ht="18.75" customHeight="1" x14ac:dyDescent="0.25">
      <c r="A879" s="111"/>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row>
    <row r="880" spans="1:25" ht="18.75" customHeight="1" x14ac:dyDescent="0.25">
      <c r="A880" s="111"/>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row>
    <row r="881" spans="1:25" ht="18.75" customHeight="1" x14ac:dyDescent="0.25">
      <c r="A881" s="111"/>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row>
    <row r="882" spans="1:25" ht="18.75" customHeight="1" x14ac:dyDescent="0.25">
      <c r="A882" s="111"/>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row>
    <row r="883" spans="1:25" ht="18.75" customHeight="1" x14ac:dyDescent="0.25">
      <c r="A883" s="111"/>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row>
    <row r="884" spans="1:25" ht="18.75" customHeight="1" x14ac:dyDescent="0.25">
      <c r="A884" s="111"/>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row>
    <row r="885" spans="1:25" ht="18.75" customHeight="1" x14ac:dyDescent="0.25">
      <c r="A885" s="111"/>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row>
    <row r="886" spans="1:25" ht="18.75" customHeight="1" x14ac:dyDescent="0.25">
      <c r="A886" s="111"/>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row>
    <row r="887" spans="1:25" ht="18.75" customHeight="1" x14ac:dyDescent="0.25">
      <c r="A887" s="111"/>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row>
    <row r="888" spans="1:25" ht="18.75" customHeight="1" x14ac:dyDescent="0.25">
      <c r="A888" s="111"/>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row>
    <row r="889" spans="1:25" ht="18.75" customHeight="1" x14ac:dyDescent="0.25">
      <c r="A889" s="111"/>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row>
    <row r="890" spans="1:25" ht="18.75" customHeight="1" x14ac:dyDescent="0.25">
      <c r="A890" s="111"/>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row>
    <row r="891" spans="1:25" ht="18.75" customHeight="1" x14ac:dyDescent="0.25">
      <c r="A891" s="111"/>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row>
    <row r="892" spans="1:25" ht="18.75" customHeight="1" x14ac:dyDescent="0.25">
      <c r="A892" s="111"/>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row>
    <row r="893" spans="1:25" ht="18.75" customHeight="1" x14ac:dyDescent="0.25">
      <c r="A893" s="111"/>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row>
    <row r="894" spans="1:25" ht="18.75" customHeight="1" x14ac:dyDescent="0.25">
      <c r="A894" s="111"/>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row>
    <row r="895" spans="1:25" ht="18.75" customHeight="1" x14ac:dyDescent="0.25">
      <c r="A895" s="111"/>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row>
    <row r="896" spans="1:25" ht="18.75" customHeight="1" x14ac:dyDescent="0.25">
      <c r="A896" s="111"/>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row>
    <row r="897" spans="1:25" ht="18.75" customHeight="1" x14ac:dyDescent="0.25">
      <c r="A897" s="111"/>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row>
    <row r="898" spans="1:25" ht="18.75" customHeight="1" x14ac:dyDescent="0.25">
      <c r="A898" s="111"/>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row>
    <row r="899" spans="1:25" ht="18.75" customHeight="1" x14ac:dyDescent="0.25">
      <c r="A899" s="111"/>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row>
    <row r="900" spans="1:25" ht="18.75" customHeight="1" x14ac:dyDescent="0.25">
      <c r="A900" s="111"/>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row>
    <row r="901" spans="1:25" ht="18.75" customHeight="1" x14ac:dyDescent="0.25">
      <c r="A901" s="111"/>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row>
    <row r="902" spans="1:25" ht="18.75" customHeight="1" x14ac:dyDescent="0.25">
      <c r="A902" s="111"/>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row>
    <row r="903" spans="1:25" ht="18.75" customHeight="1" x14ac:dyDescent="0.25">
      <c r="A903" s="111"/>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row>
    <row r="904" spans="1:25" ht="18.75" customHeight="1" x14ac:dyDescent="0.25">
      <c r="A904" s="111"/>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row>
    <row r="905" spans="1:25" ht="18.75" customHeight="1" x14ac:dyDescent="0.25">
      <c r="A905" s="111"/>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row>
    <row r="906" spans="1:25" ht="18.75" customHeight="1" x14ac:dyDescent="0.25">
      <c r="A906" s="111"/>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row>
    <row r="907" spans="1:25" ht="18.75" customHeight="1" x14ac:dyDescent="0.25">
      <c r="A907" s="111"/>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row>
    <row r="908" spans="1:25" ht="18.75" customHeight="1" x14ac:dyDescent="0.25">
      <c r="A908" s="111"/>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row>
    <row r="909" spans="1:25" ht="18.75" customHeight="1" x14ac:dyDescent="0.25">
      <c r="A909" s="111"/>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row>
    <row r="910" spans="1:25" ht="18.75" customHeight="1" x14ac:dyDescent="0.25">
      <c r="A910" s="111"/>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row>
    <row r="911" spans="1:25" ht="18.75" customHeight="1" x14ac:dyDescent="0.25">
      <c r="A911" s="111"/>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row>
    <row r="912" spans="1:25" ht="18.75" customHeight="1" x14ac:dyDescent="0.25">
      <c r="A912" s="111"/>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row>
    <row r="913" spans="1:25" ht="18.75" customHeight="1" x14ac:dyDescent="0.25">
      <c r="A913" s="111"/>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row>
    <row r="914" spans="1:25" ht="18.75" customHeight="1" x14ac:dyDescent="0.25">
      <c r="A914" s="111"/>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row>
    <row r="915" spans="1:25" ht="18.75" customHeight="1" x14ac:dyDescent="0.25">
      <c r="A915" s="111"/>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row>
    <row r="916" spans="1:25" ht="18.75" customHeight="1" x14ac:dyDescent="0.25">
      <c r="A916" s="111"/>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row>
    <row r="917" spans="1:25" ht="18.75" customHeight="1" x14ac:dyDescent="0.25">
      <c r="A917" s="111"/>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row>
    <row r="918" spans="1:25" ht="18.75" customHeight="1" x14ac:dyDescent="0.25">
      <c r="A918" s="111"/>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row>
    <row r="919" spans="1:25" ht="18.75" customHeight="1" x14ac:dyDescent="0.25">
      <c r="A919" s="111"/>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row>
    <row r="920" spans="1:25" ht="18.75" customHeight="1" x14ac:dyDescent="0.25">
      <c r="A920" s="111"/>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row>
    <row r="921" spans="1:25" ht="18.75" customHeight="1" x14ac:dyDescent="0.25">
      <c r="A921" s="111"/>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row>
    <row r="922" spans="1:25" ht="18.75" customHeight="1" x14ac:dyDescent="0.25">
      <c r="A922" s="111"/>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row>
    <row r="923" spans="1:25" ht="18.75" customHeight="1" x14ac:dyDescent="0.25">
      <c r="A923" s="111"/>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row>
    <row r="924" spans="1:25" ht="18.75" customHeight="1" x14ac:dyDescent="0.25">
      <c r="A924" s="111"/>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row>
    <row r="925" spans="1:25" ht="18.75" customHeight="1" x14ac:dyDescent="0.25">
      <c r="A925" s="111"/>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row>
    <row r="926" spans="1:25" ht="18.75" customHeight="1" x14ac:dyDescent="0.25">
      <c r="A926" s="111"/>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row>
    <row r="927" spans="1:25" ht="18.75" customHeight="1" x14ac:dyDescent="0.25">
      <c r="A927" s="111"/>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row>
    <row r="928" spans="1:25" ht="18.75" customHeight="1" x14ac:dyDescent="0.25">
      <c r="A928" s="111"/>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row>
    <row r="929" spans="1:25" ht="18.75" customHeight="1" x14ac:dyDescent="0.25">
      <c r="A929" s="111"/>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row>
    <row r="930" spans="1:25" ht="18.75" customHeight="1" x14ac:dyDescent="0.25">
      <c r="A930" s="111"/>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row>
    <row r="931" spans="1:25" ht="18.75" customHeight="1" x14ac:dyDescent="0.25">
      <c r="A931" s="111"/>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row>
    <row r="932" spans="1:25" ht="18.75" customHeight="1" x14ac:dyDescent="0.25">
      <c r="A932" s="111"/>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row>
    <row r="933" spans="1:25" ht="18.75" customHeight="1" x14ac:dyDescent="0.25">
      <c r="A933" s="111"/>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row>
    <row r="934" spans="1:25" ht="18.75" customHeight="1" x14ac:dyDescent="0.25">
      <c r="A934" s="111"/>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row>
    <row r="935" spans="1:25" ht="18.75" customHeight="1" x14ac:dyDescent="0.25">
      <c r="A935" s="111"/>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row>
    <row r="936" spans="1:25" ht="18.75" customHeight="1" x14ac:dyDescent="0.25">
      <c r="A936" s="111"/>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row>
    <row r="937" spans="1:25" ht="18.75" customHeight="1" x14ac:dyDescent="0.25">
      <c r="A937" s="111"/>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row>
    <row r="938" spans="1:25" ht="18.75" customHeight="1" x14ac:dyDescent="0.25">
      <c r="A938" s="111"/>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row>
    <row r="939" spans="1:25" ht="18.75" customHeight="1" x14ac:dyDescent="0.25">
      <c r="A939" s="111"/>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row>
    <row r="940" spans="1:25" ht="18.75" customHeight="1" x14ac:dyDescent="0.25">
      <c r="A940" s="111"/>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row>
    <row r="941" spans="1:25" ht="18.75" customHeight="1" x14ac:dyDescent="0.25">
      <c r="A941" s="111"/>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row>
    <row r="942" spans="1:25" ht="18.75" customHeight="1" x14ac:dyDescent="0.25">
      <c r="A942" s="111"/>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row>
    <row r="943" spans="1:25" ht="18.75" customHeight="1" x14ac:dyDescent="0.25">
      <c r="A943" s="111"/>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row>
    <row r="944" spans="1:25" ht="18.75" customHeight="1" x14ac:dyDescent="0.25">
      <c r="A944" s="111"/>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row>
    <row r="945" spans="1:25" ht="18.75" customHeight="1" x14ac:dyDescent="0.25">
      <c r="A945" s="111"/>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row>
    <row r="946" spans="1:25" ht="18.75" customHeight="1" x14ac:dyDescent="0.25">
      <c r="A946" s="111"/>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row>
    <row r="947" spans="1:25" ht="18.75" customHeight="1" x14ac:dyDescent="0.25">
      <c r="A947" s="111"/>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row>
    <row r="948" spans="1:25" ht="18.75" customHeight="1" x14ac:dyDescent="0.25">
      <c r="A948" s="111"/>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row>
    <row r="949" spans="1:25" ht="18.75" customHeight="1" x14ac:dyDescent="0.25">
      <c r="A949" s="111"/>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row>
    <row r="950" spans="1:25" ht="18.75" customHeight="1" x14ac:dyDescent="0.25">
      <c r="A950" s="111"/>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row>
    <row r="951" spans="1:25" ht="18.75" customHeight="1" x14ac:dyDescent="0.25">
      <c r="A951" s="111"/>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row>
    <row r="952" spans="1:25" ht="18.75" customHeight="1" x14ac:dyDescent="0.25">
      <c r="A952" s="111"/>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row>
    <row r="953" spans="1:25" ht="18.75" customHeight="1" x14ac:dyDescent="0.25">
      <c r="A953" s="111"/>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row>
    <row r="954" spans="1:25" ht="18.75" customHeight="1" x14ac:dyDescent="0.25">
      <c r="A954" s="111"/>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row>
    <row r="955" spans="1:25" ht="18.75" customHeight="1" x14ac:dyDescent="0.25">
      <c r="A955" s="111"/>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row>
    <row r="956" spans="1:25" ht="18.75" customHeight="1" x14ac:dyDescent="0.25">
      <c r="A956" s="111"/>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row>
    <row r="957" spans="1:25" ht="18.75" customHeight="1" x14ac:dyDescent="0.25">
      <c r="A957" s="111"/>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row>
    <row r="958" spans="1:25" ht="18.75" customHeight="1" x14ac:dyDescent="0.25">
      <c r="A958" s="111"/>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row>
    <row r="959" spans="1:25" ht="18.75" customHeight="1" x14ac:dyDescent="0.25">
      <c r="A959" s="111"/>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row>
    <row r="960" spans="1:25" ht="18.75" customHeight="1" x14ac:dyDescent="0.25">
      <c r="A960" s="111"/>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row>
    <row r="961" spans="1:25" ht="18.75" customHeight="1" x14ac:dyDescent="0.25">
      <c r="A961" s="111"/>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row>
    <row r="962" spans="1:25" ht="18.75" customHeight="1" x14ac:dyDescent="0.25">
      <c r="A962" s="111"/>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row>
    <row r="963" spans="1:25" ht="18.75" customHeight="1" x14ac:dyDescent="0.25">
      <c r="A963" s="111"/>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row>
    <row r="964" spans="1:25" ht="18.75" customHeight="1" x14ac:dyDescent="0.25">
      <c r="A964" s="111"/>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row>
    <row r="965" spans="1:25" ht="18.75" customHeight="1" x14ac:dyDescent="0.25">
      <c r="A965" s="111"/>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row>
    <row r="966" spans="1:25" ht="18.75" customHeight="1" x14ac:dyDescent="0.25">
      <c r="A966" s="111"/>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row>
    <row r="967" spans="1:25" ht="18.75" customHeight="1" x14ac:dyDescent="0.25">
      <c r="A967" s="111"/>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row>
    <row r="968" spans="1:25" ht="18.75" customHeight="1" x14ac:dyDescent="0.25">
      <c r="A968" s="111"/>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row>
    <row r="969" spans="1:25" ht="18.75" customHeight="1" x14ac:dyDescent="0.25">
      <c r="A969" s="111"/>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row>
    <row r="970" spans="1:25" ht="18.75" customHeight="1" x14ac:dyDescent="0.25">
      <c r="A970" s="111"/>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row>
    <row r="971" spans="1:25" ht="18.75" customHeight="1" x14ac:dyDescent="0.25">
      <c r="A971" s="111"/>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row>
    <row r="972" spans="1:25" ht="18.75" customHeight="1" x14ac:dyDescent="0.25">
      <c r="A972" s="111"/>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row>
    <row r="973" spans="1:25" ht="18.75" customHeight="1" x14ac:dyDescent="0.25">
      <c r="A973" s="111"/>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row>
    <row r="974" spans="1:25" ht="18.75" customHeight="1" x14ac:dyDescent="0.25">
      <c r="A974" s="111"/>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row>
    <row r="975" spans="1:25" ht="18.75" customHeight="1" x14ac:dyDescent="0.25">
      <c r="A975" s="111"/>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row>
    <row r="976" spans="1:25" ht="18.75" customHeight="1" x14ac:dyDescent="0.25">
      <c r="A976" s="111"/>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row>
    <row r="977" spans="1:25" ht="18.75" customHeight="1" x14ac:dyDescent="0.25">
      <c r="A977" s="111"/>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row>
    <row r="978" spans="1:25" ht="18.75" customHeight="1" x14ac:dyDescent="0.25">
      <c r="A978" s="111"/>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row>
    <row r="979" spans="1:25" ht="18.75" customHeight="1" x14ac:dyDescent="0.25">
      <c r="A979" s="111"/>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row>
    <row r="980" spans="1:25" ht="18.75" customHeight="1" x14ac:dyDescent="0.25">
      <c r="A980" s="111"/>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row>
    <row r="981" spans="1:25" ht="18.75" customHeight="1" x14ac:dyDescent="0.25">
      <c r="A981" s="111"/>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row>
    <row r="982" spans="1:25" ht="18.75" customHeight="1" x14ac:dyDescent="0.25">
      <c r="A982" s="111"/>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row>
    <row r="983" spans="1:25" ht="18.75" customHeight="1" x14ac:dyDescent="0.25">
      <c r="A983" s="111"/>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row>
    <row r="984" spans="1:25" ht="18.75" customHeight="1" x14ac:dyDescent="0.25">
      <c r="A984" s="111"/>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row>
    <row r="985" spans="1:25" ht="18.75" customHeight="1" x14ac:dyDescent="0.25">
      <c r="A985" s="111"/>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row>
    <row r="986" spans="1:25" ht="18.75" customHeight="1" x14ac:dyDescent="0.25">
      <c r="A986" s="111"/>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row>
    <row r="987" spans="1:25" ht="18.75" customHeight="1" x14ac:dyDescent="0.25">
      <c r="A987" s="111"/>
      <c r="B987" s="110"/>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row>
    <row r="988" spans="1:25" ht="18.75" customHeight="1" x14ac:dyDescent="0.25">
      <c r="A988" s="111"/>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row>
    <row r="989" spans="1:25" ht="18.75" customHeight="1" x14ac:dyDescent="0.25">
      <c r="A989" s="111"/>
      <c r="B989" s="110"/>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row>
    <row r="990" spans="1:25" ht="18.75" customHeight="1" x14ac:dyDescent="0.25">
      <c r="A990" s="111"/>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row>
    <row r="991" spans="1:25" ht="18.75" customHeight="1" x14ac:dyDescent="0.25">
      <c r="A991" s="111"/>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row>
    <row r="992" spans="1:25" ht="18.75" customHeight="1" x14ac:dyDescent="0.25">
      <c r="A992" s="111"/>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row>
    <row r="993" spans="1:25" ht="18.75" customHeight="1" x14ac:dyDescent="0.25">
      <c r="A993" s="111"/>
      <c r="B993" s="110"/>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row>
    <row r="994" spans="1:25" ht="18.75" customHeight="1" x14ac:dyDescent="0.25">
      <c r="A994" s="111"/>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row>
    <row r="995" spans="1:25" ht="18.75" customHeight="1" x14ac:dyDescent="0.25">
      <c r="A995" s="111"/>
      <c r="B995" s="110"/>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row>
    <row r="996" spans="1:25" ht="18.75" customHeight="1" x14ac:dyDescent="0.25">
      <c r="A996" s="111"/>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row>
    <row r="997" spans="1:25" ht="18.75" customHeight="1" x14ac:dyDescent="0.25">
      <c r="A997" s="111"/>
      <c r="B997" s="110"/>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row>
    <row r="998" spans="1:25" ht="18.75" customHeight="1" x14ac:dyDescent="0.25">
      <c r="A998" s="111"/>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row>
  </sheetData>
  <mergeCells count="6">
    <mergeCell ref="A1:J1"/>
    <mergeCell ref="A2:A3"/>
    <mergeCell ref="B2:C2"/>
    <mergeCell ref="D2:H2"/>
    <mergeCell ref="I2:I3"/>
    <mergeCell ref="J2:J3"/>
  </mergeCells>
  <pageMargins left="0.70866141732283472" right="0.70866141732283472" top="0.74803149606299213" bottom="0.74803149606299213" header="0" footer="0"/>
  <pageSetup paperSize="3" scale="7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F5496"/>
  </sheetPr>
  <dimension ref="A1:Z1000"/>
  <sheetViews>
    <sheetView zoomScale="70" zoomScaleNormal="70" workbookViewId="0">
      <selection sqref="A1:M1"/>
    </sheetView>
  </sheetViews>
  <sheetFormatPr baseColWidth="10" defaultColWidth="14.42578125" defaultRowHeight="15" customHeight="1" x14ac:dyDescent="0.25"/>
  <cols>
    <col min="1" max="1" width="21.140625" style="108" customWidth="1"/>
    <col min="2" max="2" width="25" style="108" customWidth="1"/>
    <col min="3" max="3" width="77.28515625" style="108" customWidth="1"/>
    <col min="4" max="4" width="18.85546875" style="108" customWidth="1"/>
    <col min="5" max="5" width="9.140625" style="108" customWidth="1"/>
    <col min="6" max="6" width="35.28515625" style="108" customWidth="1"/>
    <col min="7" max="7" width="58.5703125" style="108" customWidth="1"/>
    <col min="8" max="8" width="21.5703125" style="108" customWidth="1"/>
    <col min="9" max="9" width="50.5703125" style="108" customWidth="1"/>
    <col min="10" max="10" width="70.5703125" style="108" customWidth="1"/>
    <col min="11" max="11" width="63.5703125" style="108" customWidth="1"/>
    <col min="12" max="12" width="97.28515625" style="108" customWidth="1"/>
    <col min="13" max="13" width="70.5703125" style="108" customWidth="1"/>
    <col min="14" max="14" width="3.28515625" style="108" customWidth="1"/>
    <col min="15" max="26" width="10.7109375" style="108" hidden="1" customWidth="1"/>
    <col min="27" max="16384" width="14.42578125" style="108"/>
  </cols>
  <sheetData>
    <row r="1" spans="1:26" ht="20.100000000000001" customHeight="1" x14ac:dyDescent="0.25">
      <c r="A1" s="155" t="s">
        <v>17</v>
      </c>
      <c r="B1" s="156"/>
      <c r="C1" s="156"/>
      <c r="D1" s="156"/>
      <c r="E1" s="156"/>
      <c r="F1" s="156"/>
      <c r="G1" s="156"/>
      <c r="H1" s="156"/>
      <c r="I1" s="156"/>
      <c r="J1" s="156"/>
      <c r="K1" s="156"/>
      <c r="L1" s="156"/>
      <c r="M1" s="157"/>
      <c r="N1" s="94"/>
      <c r="O1" s="94"/>
      <c r="P1" s="94"/>
      <c r="Q1" s="94"/>
      <c r="R1" s="94"/>
      <c r="S1" s="94"/>
      <c r="T1" s="94"/>
      <c r="U1" s="94"/>
      <c r="V1" s="94"/>
      <c r="W1" s="94"/>
      <c r="X1" s="94"/>
      <c r="Y1" s="94"/>
      <c r="Z1" s="94"/>
    </row>
    <row r="2" spans="1:26" ht="30" customHeight="1" x14ac:dyDescent="0.25">
      <c r="A2" s="154" t="s">
        <v>18</v>
      </c>
      <c r="B2" s="151" t="s">
        <v>19</v>
      </c>
      <c r="C2" s="153"/>
      <c r="D2" s="153"/>
      <c r="E2" s="153"/>
      <c r="F2" s="152"/>
      <c r="G2" s="151" t="s">
        <v>20</v>
      </c>
      <c r="H2" s="153"/>
      <c r="I2" s="152"/>
      <c r="J2" s="149" t="s">
        <v>21</v>
      </c>
      <c r="K2" s="149" t="s">
        <v>22</v>
      </c>
      <c r="L2" s="149" t="s">
        <v>23</v>
      </c>
      <c r="M2" s="149" t="s">
        <v>5</v>
      </c>
      <c r="N2" s="2"/>
      <c r="O2" s="2"/>
      <c r="P2" s="2"/>
      <c r="Q2" s="2"/>
      <c r="R2" s="2"/>
      <c r="S2" s="2"/>
      <c r="T2" s="2"/>
      <c r="U2" s="2"/>
      <c r="V2" s="2"/>
      <c r="W2" s="2"/>
      <c r="X2" s="2"/>
      <c r="Y2" s="2"/>
      <c r="Z2" s="2"/>
    </row>
    <row r="3" spans="1:26" ht="39.6" customHeight="1" x14ac:dyDescent="0.25">
      <c r="A3" s="150"/>
      <c r="B3" s="151" t="s">
        <v>24</v>
      </c>
      <c r="C3" s="152"/>
      <c r="D3" s="151" t="s">
        <v>25</v>
      </c>
      <c r="E3" s="153"/>
      <c r="F3" s="152"/>
      <c r="G3" s="1" t="s">
        <v>26</v>
      </c>
      <c r="H3" s="1" t="s">
        <v>27</v>
      </c>
      <c r="I3" s="1" t="s">
        <v>28</v>
      </c>
      <c r="J3" s="150"/>
      <c r="K3" s="150"/>
      <c r="L3" s="150"/>
      <c r="M3" s="150"/>
      <c r="N3" s="2"/>
      <c r="O3" s="2"/>
      <c r="P3" s="2"/>
      <c r="Q3" s="2"/>
      <c r="R3" s="2"/>
      <c r="S3" s="2"/>
      <c r="T3" s="2"/>
      <c r="U3" s="2"/>
      <c r="V3" s="2"/>
      <c r="W3" s="2"/>
      <c r="X3" s="2"/>
      <c r="Y3" s="2"/>
      <c r="Z3" s="2"/>
    </row>
    <row r="4" spans="1:26" ht="259.5" customHeight="1" x14ac:dyDescent="0.25">
      <c r="A4" s="96" t="s">
        <v>310</v>
      </c>
      <c r="B4" s="96" t="s">
        <v>311</v>
      </c>
      <c r="C4" s="88" t="s">
        <v>404</v>
      </c>
      <c r="D4" s="97">
        <v>6621661884</v>
      </c>
      <c r="E4" s="84">
        <v>0.88890478975812504</v>
      </c>
      <c r="F4" s="98" t="s">
        <v>325</v>
      </c>
      <c r="G4" s="88" t="s">
        <v>331</v>
      </c>
      <c r="H4" s="88" t="s">
        <v>332</v>
      </c>
      <c r="I4" s="88" t="s">
        <v>29</v>
      </c>
      <c r="J4" s="88" t="s">
        <v>426</v>
      </c>
      <c r="K4" s="88" t="s">
        <v>425</v>
      </c>
      <c r="L4" s="88" t="s">
        <v>348</v>
      </c>
      <c r="M4" s="88" t="s">
        <v>403</v>
      </c>
      <c r="N4" s="99"/>
      <c r="O4" s="99"/>
      <c r="P4" s="99"/>
      <c r="Q4" s="99"/>
      <c r="R4" s="99"/>
      <c r="S4" s="99"/>
      <c r="T4" s="99"/>
      <c r="U4" s="99"/>
      <c r="V4" s="99"/>
      <c r="W4" s="99"/>
      <c r="X4" s="99"/>
      <c r="Y4" s="99"/>
      <c r="Z4" s="99"/>
    </row>
    <row r="5" spans="1:26" ht="13.5" customHeight="1" x14ac:dyDescent="0.25">
      <c r="A5" s="154" t="s">
        <v>30</v>
      </c>
      <c r="B5" s="151" t="s">
        <v>19</v>
      </c>
      <c r="C5" s="153"/>
      <c r="D5" s="153"/>
      <c r="E5" s="153"/>
      <c r="F5" s="152"/>
      <c r="G5" s="151" t="s">
        <v>20</v>
      </c>
      <c r="H5" s="153"/>
      <c r="I5" s="152"/>
      <c r="J5" s="149" t="s">
        <v>21</v>
      </c>
      <c r="K5" s="149" t="s">
        <v>22</v>
      </c>
      <c r="L5" s="149" t="s">
        <v>23</v>
      </c>
      <c r="M5" s="149" t="s">
        <v>5</v>
      </c>
      <c r="N5" s="7"/>
      <c r="O5" s="7"/>
      <c r="P5" s="7"/>
      <c r="Q5" s="7"/>
      <c r="R5" s="7"/>
      <c r="S5" s="7"/>
      <c r="T5" s="7"/>
      <c r="U5" s="7"/>
      <c r="V5" s="7"/>
      <c r="W5" s="7"/>
      <c r="X5" s="7"/>
      <c r="Y5" s="7"/>
      <c r="Z5" s="7"/>
    </row>
    <row r="6" spans="1:26" ht="10.5" customHeight="1" x14ac:dyDescent="0.25">
      <c r="A6" s="150"/>
      <c r="B6" s="151" t="s">
        <v>24</v>
      </c>
      <c r="C6" s="152"/>
      <c r="D6" s="151" t="s">
        <v>25</v>
      </c>
      <c r="E6" s="153"/>
      <c r="F6" s="152"/>
      <c r="G6" s="1" t="s">
        <v>26</v>
      </c>
      <c r="H6" s="1" t="s">
        <v>27</v>
      </c>
      <c r="I6" s="1" t="s">
        <v>28</v>
      </c>
      <c r="J6" s="150"/>
      <c r="K6" s="150"/>
      <c r="L6" s="150"/>
      <c r="M6" s="150"/>
      <c r="N6" s="7"/>
      <c r="O6" s="7"/>
      <c r="P6" s="7"/>
      <c r="Q6" s="7"/>
      <c r="R6" s="7"/>
      <c r="S6" s="7"/>
      <c r="T6" s="7"/>
      <c r="U6" s="7"/>
      <c r="V6" s="7"/>
      <c r="W6" s="7"/>
      <c r="X6" s="7"/>
      <c r="Y6" s="7"/>
      <c r="Z6" s="7"/>
    </row>
    <row r="7" spans="1:26" ht="284.25" customHeight="1" x14ac:dyDescent="0.25">
      <c r="A7" s="96" t="s">
        <v>312</v>
      </c>
      <c r="B7" s="96" t="s">
        <v>314</v>
      </c>
      <c r="C7" s="88" t="s">
        <v>342</v>
      </c>
      <c r="D7" s="97">
        <v>1766495608</v>
      </c>
      <c r="E7" s="84">
        <v>0.92944441032380842</v>
      </c>
      <c r="F7" s="98" t="s">
        <v>326</v>
      </c>
      <c r="G7" s="88" t="s">
        <v>333</v>
      </c>
      <c r="H7" s="89" t="s">
        <v>334</v>
      </c>
      <c r="I7" s="88" t="s">
        <v>31</v>
      </c>
      <c r="J7" s="88" t="s">
        <v>349</v>
      </c>
      <c r="K7" s="88" t="s">
        <v>347</v>
      </c>
      <c r="L7" s="88" t="s">
        <v>348</v>
      </c>
      <c r="M7" s="88" t="s">
        <v>354</v>
      </c>
      <c r="N7" s="99"/>
      <c r="O7" s="99"/>
      <c r="P7" s="99"/>
      <c r="Q7" s="99"/>
      <c r="R7" s="99"/>
      <c r="S7" s="99"/>
      <c r="T7" s="99"/>
      <c r="U7" s="99"/>
      <c r="V7" s="99"/>
      <c r="W7" s="99"/>
      <c r="X7" s="99"/>
      <c r="Y7" s="99"/>
      <c r="Z7" s="99"/>
    </row>
    <row r="8" spans="1:26" ht="21.95" customHeight="1" x14ac:dyDescent="0.25">
      <c r="A8" s="154" t="s">
        <v>32</v>
      </c>
      <c r="B8" s="151" t="s">
        <v>19</v>
      </c>
      <c r="C8" s="153"/>
      <c r="D8" s="153"/>
      <c r="E8" s="153"/>
      <c r="F8" s="152"/>
      <c r="G8" s="151" t="s">
        <v>20</v>
      </c>
      <c r="H8" s="153"/>
      <c r="I8" s="152"/>
      <c r="J8" s="149" t="s">
        <v>21</v>
      </c>
      <c r="K8" s="149" t="s">
        <v>22</v>
      </c>
      <c r="L8" s="149" t="s">
        <v>23</v>
      </c>
      <c r="M8" s="149" t="s">
        <v>5</v>
      </c>
      <c r="N8" s="2"/>
      <c r="O8" s="2"/>
      <c r="P8" s="2"/>
      <c r="Q8" s="2"/>
      <c r="R8" s="2"/>
      <c r="S8" s="2"/>
      <c r="T8" s="2"/>
      <c r="U8" s="2"/>
      <c r="V8" s="2"/>
      <c r="W8" s="2"/>
      <c r="X8" s="2"/>
      <c r="Y8" s="2"/>
      <c r="Z8" s="2"/>
    </row>
    <row r="9" spans="1:26" ht="24.6" customHeight="1" x14ac:dyDescent="0.25">
      <c r="A9" s="150"/>
      <c r="B9" s="151" t="s">
        <v>24</v>
      </c>
      <c r="C9" s="152"/>
      <c r="D9" s="151" t="s">
        <v>25</v>
      </c>
      <c r="E9" s="153"/>
      <c r="F9" s="152"/>
      <c r="G9" s="1" t="s">
        <v>26</v>
      </c>
      <c r="H9" s="1" t="s">
        <v>27</v>
      </c>
      <c r="I9" s="1" t="s">
        <v>28</v>
      </c>
      <c r="J9" s="150"/>
      <c r="K9" s="150"/>
      <c r="L9" s="150"/>
      <c r="M9" s="150"/>
      <c r="N9" s="7"/>
      <c r="O9" s="7"/>
      <c r="P9" s="7"/>
      <c r="Q9" s="7"/>
      <c r="R9" s="7"/>
      <c r="S9" s="7"/>
      <c r="T9" s="7"/>
      <c r="U9" s="7"/>
      <c r="V9" s="7"/>
      <c r="W9" s="7"/>
      <c r="X9" s="7"/>
      <c r="Y9" s="7"/>
      <c r="Z9" s="7"/>
    </row>
    <row r="10" spans="1:26" ht="313.5" customHeight="1" x14ac:dyDescent="0.25">
      <c r="A10" s="88" t="s">
        <v>313</v>
      </c>
      <c r="B10" s="88" t="s">
        <v>315</v>
      </c>
      <c r="C10" s="88" t="s">
        <v>343</v>
      </c>
      <c r="D10" s="100">
        <v>40894141862</v>
      </c>
      <c r="E10" s="85">
        <v>0.79002007342143865</v>
      </c>
      <c r="F10" s="98" t="s">
        <v>327</v>
      </c>
      <c r="G10" s="88" t="s">
        <v>335</v>
      </c>
      <c r="H10" s="88" t="s">
        <v>336</v>
      </c>
      <c r="I10" s="88" t="s">
        <v>33</v>
      </c>
      <c r="J10" s="88" t="s">
        <v>350</v>
      </c>
      <c r="K10" s="88" t="s">
        <v>347</v>
      </c>
      <c r="L10" s="88" t="s">
        <v>348</v>
      </c>
      <c r="M10" s="88" t="s">
        <v>354</v>
      </c>
      <c r="N10" s="99"/>
      <c r="O10" s="99"/>
      <c r="P10" s="99"/>
      <c r="Q10" s="101"/>
      <c r="R10" s="99"/>
      <c r="S10" s="99"/>
      <c r="T10" s="99"/>
      <c r="U10" s="99"/>
      <c r="V10" s="99"/>
      <c r="W10" s="99"/>
      <c r="X10" s="99"/>
      <c r="Y10" s="99"/>
      <c r="Z10" s="99"/>
    </row>
    <row r="11" spans="1:26" ht="30" customHeight="1" x14ac:dyDescent="0.25">
      <c r="A11" s="154" t="s">
        <v>34</v>
      </c>
      <c r="B11" s="151" t="s">
        <v>19</v>
      </c>
      <c r="C11" s="153"/>
      <c r="D11" s="153"/>
      <c r="E11" s="153"/>
      <c r="F11" s="152"/>
      <c r="G11" s="151" t="s">
        <v>20</v>
      </c>
      <c r="H11" s="153"/>
      <c r="I11" s="152"/>
      <c r="J11" s="149" t="s">
        <v>21</v>
      </c>
      <c r="K11" s="149" t="s">
        <v>22</v>
      </c>
      <c r="L11" s="149" t="s">
        <v>23</v>
      </c>
      <c r="M11" s="149" t="s">
        <v>5</v>
      </c>
      <c r="N11" s="2"/>
      <c r="O11" s="2"/>
      <c r="P11" s="2"/>
      <c r="Q11" s="2"/>
      <c r="R11" s="2"/>
      <c r="S11" s="2"/>
      <c r="T11" s="2"/>
      <c r="U11" s="2"/>
      <c r="V11" s="2"/>
      <c r="W11" s="2"/>
      <c r="X11" s="2"/>
      <c r="Y11" s="2"/>
      <c r="Z11" s="2"/>
    </row>
    <row r="12" spans="1:26" ht="30.95" customHeight="1" x14ac:dyDescent="0.25">
      <c r="A12" s="150"/>
      <c r="B12" s="151" t="s">
        <v>24</v>
      </c>
      <c r="C12" s="152"/>
      <c r="D12" s="151" t="s">
        <v>25</v>
      </c>
      <c r="E12" s="153"/>
      <c r="F12" s="152"/>
      <c r="G12" s="1" t="s">
        <v>26</v>
      </c>
      <c r="H12" s="1" t="s">
        <v>27</v>
      </c>
      <c r="I12" s="1" t="s">
        <v>28</v>
      </c>
      <c r="J12" s="150"/>
      <c r="K12" s="150"/>
      <c r="L12" s="150"/>
      <c r="M12" s="150"/>
      <c r="N12" s="7"/>
      <c r="O12" s="7"/>
      <c r="P12" s="7"/>
      <c r="Q12" s="7"/>
      <c r="R12" s="7"/>
      <c r="S12" s="7"/>
      <c r="T12" s="7"/>
      <c r="U12" s="7"/>
      <c r="V12" s="7"/>
      <c r="W12" s="7"/>
      <c r="X12" s="7"/>
      <c r="Y12" s="7"/>
      <c r="Z12" s="7"/>
    </row>
    <row r="13" spans="1:26" ht="314.25" customHeight="1" x14ac:dyDescent="0.25">
      <c r="A13" s="82" t="s">
        <v>316</v>
      </c>
      <c r="B13" s="82" t="s">
        <v>317</v>
      </c>
      <c r="C13" s="82" t="s">
        <v>344</v>
      </c>
      <c r="D13" s="100">
        <v>365035698</v>
      </c>
      <c r="E13" s="86">
        <v>0.671946384761686</v>
      </c>
      <c r="F13" s="98" t="s">
        <v>328</v>
      </c>
      <c r="G13" s="82" t="s">
        <v>337</v>
      </c>
      <c r="H13" s="82" t="s">
        <v>338</v>
      </c>
      <c r="I13" s="82" t="s">
        <v>33</v>
      </c>
      <c r="J13" s="88" t="s">
        <v>351</v>
      </c>
      <c r="K13" s="88" t="s">
        <v>347</v>
      </c>
      <c r="L13" s="88" t="s">
        <v>348</v>
      </c>
      <c r="M13" s="88" t="s">
        <v>354</v>
      </c>
      <c r="N13" s="99"/>
      <c r="O13" s="99"/>
      <c r="P13" s="99"/>
      <c r="Q13" s="99"/>
      <c r="R13" s="99"/>
      <c r="S13" s="99"/>
      <c r="T13" s="99"/>
      <c r="U13" s="99"/>
      <c r="V13" s="99"/>
      <c r="W13" s="99"/>
      <c r="X13" s="99"/>
      <c r="Y13" s="99"/>
      <c r="Z13" s="99"/>
    </row>
    <row r="14" spans="1:26" ht="18" customHeight="1" x14ac:dyDescent="0.25">
      <c r="A14" s="154" t="s">
        <v>35</v>
      </c>
      <c r="B14" s="151" t="s">
        <v>19</v>
      </c>
      <c r="C14" s="153"/>
      <c r="D14" s="153"/>
      <c r="E14" s="153"/>
      <c r="F14" s="152"/>
      <c r="G14" s="151" t="s">
        <v>20</v>
      </c>
      <c r="H14" s="153"/>
      <c r="I14" s="152"/>
      <c r="J14" s="149" t="s">
        <v>21</v>
      </c>
      <c r="K14" s="149" t="s">
        <v>22</v>
      </c>
      <c r="L14" s="149" t="s">
        <v>23</v>
      </c>
      <c r="M14" s="149" t="s">
        <v>5</v>
      </c>
      <c r="N14" s="2"/>
      <c r="O14" s="2"/>
      <c r="P14" s="2"/>
      <c r="Q14" s="2"/>
      <c r="R14" s="2"/>
      <c r="S14" s="2"/>
      <c r="T14" s="2"/>
      <c r="U14" s="2"/>
      <c r="V14" s="2"/>
      <c r="W14" s="2"/>
      <c r="X14" s="2"/>
      <c r="Y14" s="2"/>
      <c r="Z14" s="2"/>
    </row>
    <row r="15" spans="1:26" ht="51.75" customHeight="1" x14ac:dyDescent="0.25">
      <c r="A15" s="150"/>
      <c r="B15" s="151" t="s">
        <v>24</v>
      </c>
      <c r="C15" s="152"/>
      <c r="D15" s="151" t="s">
        <v>25</v>
      </c>
      <c r="E15" s="153"/>
      <c r="F15" s="152"/>
      <c r="G15" s="1" t="s">
        <v>26</v>
      </c>
      <c r="H15" s="1" t="s">
        <v>27</v>
      </c>
      <c r="I15" s="1" t="s">
        <v>28</v>
      </c>
      <c r="J15" s="150"/>
      <c r="K15" s="150"/>
      <c r="L15" s="150"/>
      <c r="M15" s="150"/>
      <c r="N15" s="7"/>
      <c r="O15" s="7"/>
      <c r="P15" s="7"/>
      <c r="Q15" s="7"/>
      <c r="R15" s="7"/>
      <c r="S15" s="7"/>
      <c r="T15" s="7"/>
      <c r="U15" s="7"/>
      <c r="V15" s="7"/>
      <c r="W15" s="7"/>
      <c r="X15" s="7"/>
      <c r="Y15" s="7"/>
      <c r="Z15" s="7"/>
    </row>
    <row r="16" spans="1:26" ht="286.5" customHeight="1" x14ac:dyDescent="0.25">
      <c r="A16" s="88" t="s">
        <v>318</v>
      </c>
      <c r="B16" s="88" t="s">
        <v>319</v>
      </c>
      <c r="C16" s="88" t="s">
        <v>345</v>
      </c>
      <c r="D16" s="100">
        <v>18318138637</v>
      </c>
      <c r="E16" s="85">
        <v>0.83569432168846258</v>
      </c>
      <c r="F16" s="98" t="s">
        <v>329</v>
      </c>
      <c r="G16" s="88" t="s">
        <v>339</v>
      </c>
      <c r="H16" s="90" t="s">
        <v>340</v>
      </c>
      <c r="I16" s="88" t="s">
        <v>33</v>
      </c>
      <c r="J16" s="88" t="s">
        <v>352</v>
      </c>
      <c r="K16" s="88" t="s">
        <v>347</v>
      </c>
      <c r="L16" s="88" t="s">
        <v>348</v>
      </c>
      <c r="M16" s="88" t="s">
        <v>354</v>
      </c>
      <c r="N16" s="99"/>
      <c r="O16" s="99"/>
      <c r="P16" s="99"/>
      <c r="Q16" s="99"/>
      <c r="R16" s="99"/>
      <c r="S16" s="99"/>
      <c r="T16" s="99"/>
      <c r="U16" s="99"/>
      <c r="V16" s="99"/>
      <c r="W16" s="99"/>
      <c r="X16" s="99"/>
      <c r="Y16" s="99"/>
      <c r="Z16" s="99"/>
    </row>
    <row r="17" spans="1:26" ht="18" customHeight="1" x14ac:dyDescent="0.25">
      <c r="A17" s="154" t="s">
        <v>36</v>
      </c>
      <c r="B17" s="151" t="s">
        <v>19</v>
      </c>
      <c r="C17" s="153"/>
      <c r="D17" s="153"/>
      <c r="E17" s="153"/>
      <c r="F17" s="152"/>
      <c r="G17" s="151" t="s">
        <v>20</v>
      </c>
      <c r="H17" s="153"/>
      <c r="I17" s="152"/>
      <c r="J17" s="149" t="s">
        <v>21</v>
      </c>
      <c r="K17" s="149" t="s">
        <v>22</v>
      </c>
      <c r="L17" s="149" t="s">
        <v>23</v>
      </c>
      <c r="M17" s="149" t="s">
        <v>5</v>
      </c>
      <c r="N17" s="2"/>
      <c r="O17" s="2"/>
      <c r="P17" s="2"/>
      <c r="Q17" s="2"/>
      <c r="R17" s="2"/>
      <c r="S17" s="2"/>
      <c r="T17" s="2"/>
      <c r="U17" s="2"/>
      <c r="V17" s="2"/>
      <c r="W17" s="2"/>
      <c r="X17" s="2"/>
      <c r="Y17" s="2"/>
      <c r="Z17" s="2"/>
    </row>
    <row r="18" spans="1:26" ht="47.25" customHeight="1" x14ac:dyDescent="0.25">
      <c r="A18" s="150"/>
      <c r="B18" s="151" t="s">
        <v>24</v>
      </c>
      <c r="C18" s="152"/>
      <c r="D18" s="151" t="s">
        <v>25</v>
      </c>
      <c r="E18" s="153"/>
      <c r="F18" s="152"/>
      <c r="G18" s="1" t="s">
        <v>26</v>
      </c>
      <c r="H18" s="1" t="s">
        <v>27</v>
      </c>
      <c r="I18" s="1" t="s">
        <v>28</v>
      </c>
      <c r="J18" s="150"/>
      <c r="K18" s="150"/>
      <c r="L18" s="150"/>
      <c r="M18" s="150"/>
      <c r="N18" s="7"/>
      <c r="O18" s="7"/>
      <c r="P18" s="7"/>
      <c r="Q18" s="7"/>
      <c r="R18" s="7"/>
      <c r="S18" s="7"/>
      <c r="T18" s="7"/>
      <c r="U18" s="7"/>
      <c r="V18" s="7"/>
      <c r="W18" s="7"/>
      <c r="X18" s="7"/>
      <c r="Y18" s="7"/>
      <c r="Z18" s="7"/>
    </row>
    <row r="19" spans="1:26" ht="300" customHeight="1" x14ac:dyDescent="0.25">
      <c r="A19" s="88" t="s">
        <v>320</v>
      </c>
      <c r="B19" s="88" t="s">
        <v>321</v>
      </c>
      <c r="C19" s="88" t="s">
        <v>346</v>
      </c>
      <c r="D19" s="100">
        <v>28827200</v>
      </c>
      <c r="E19" s="87">
        <v>1</v>
      </c>
      <c r="F19" s="98" t="s">
        <v>330</v>
      </c>
      <c r="G19" s="88" t="s">
        <v>341</v>
      </c>
      <c r="H19" s="89">
        <v>0</v>
      </c>
      <c r="I19" s="88" t="s">
        <v>33</v>
      </c>
      <c r="J19" s="88" t="s">
        <v>353</v>
      </c>
      <c r="K19" s="88" t="s">
        <v>347</v>
      </c>
      <c r="L19" s="88" t="s">
        <v>348</v>
      </c>
      <c r="M19" s="88" t="s">
        <v>354</v>
      </c>
      <c r="N19" s="99"/>
      <c r="O19" s="99"/>
      <c r="P19" s="99"/>
      <c r="Q19" s="99"/>
      <c r="R19" s="99"/>
      <c r="S19" s="99"/>
      <c r="T19" s="99"/>
      <c r="U19" s="99"/>
      <c r="V19" s="99"/>
      <c r="W19" s="99"/>
      <c r="X19" s="99"/>
      <c r="Y19" s="99"/>
      <c r="Z19" s="99"/>
    </row>
    <row r="20" spans="1:26" ht="30" customHeight="1" x14ac:dyDescent="0.25">
      <c r="A20" s="154" t="s">
        <v>37</v>
      </c>
      <c r="B20" s="151" t="s">
        <v>19</v>
      </c>
      <c r="C20" s="153"/>
      <c r="D20" s="153"/>
      <c r="E20" s="153"/>
      <c r="F20" s="152"/>
      <c r="G20" s="151" t="s">
        <v>20</v>
      </c>
      <c r="H20" s="153"/>
      <c r="I20" s="152"/>
      <c r="J20" s="149" t="s">
        <v>21</v>
      </c>
      <c r="K20" s="149" t="s">
        <v>22</v>
      </c>
      <c r="L20" s="149" t="s">
        <v>23</v>
      </c>
      <c r="M20" s="149" t="s">
        <v>5</v>
      </c>
      <c r="N20" s="7"/>
      <c r="O20" s="7"/>
      <c r="P20" s="7"/>
      <c r="Q20" s="7"/>
      <c r="R20" s="7"/>
      <c r="S20" s="7"/>
      <c r="T20" s="7"/>
      <c r="U20" s="7"/>
      <c r="V20" s="7"/>
      <c r="W20" s="7"/>
      <c r="X20" s="7"/>
      <c r="Y20" s="7"/>
      <c r="Z20" s="7"/>
    </row>
    <row r="21" spans="1:26" ht="46.5" customHeight="1" x14ac:dyDescent="0.25">
      <c r="A21" s="150"/>
      <c r="B21" s="151" t="s">
        <v>24</v>
      </c>
      <c r="C21" s="152"/>
      <c r="D21" s="151" t="s">
        <v>25</v>
      </c>
      <c r="E21" s="153"/>
      <c r="F21" s="152"/>
      <c r="G21" s="1" t="s">
        <v>26</v>
      </c>
      <c r="H21" s="1" t="s">
        <v>27</v>
      </c>
      <c r="I21" s="1" t="s">
        <v>28</v>
      </c>
      <c r="J21" s="150"/>
      <c r="K21" s="150"/>
      <c r="L21" s="150"/>
      <c r="M21" s="150"/>
      <c r="N21" s="7"/>
      <c r="O21" s="7"/>
      <c r="P21" s="7"/>
      <c r="Q21" s="7"/>
      <c r="R21" s="7"/>
      <c r="S21" s="7"/>
      <c r="T21" s="7"/>
      <c r="U21" s="7"/>
      <c r="V21" s="7"/>
      <c r="W21" s="7"/>
      <c r="X21" s="7"/>
      <c r="Y21" s="7"/>
      <c r="Z21" s="7"/>
    </row>
    <row r="22" spans="1:26" ht="220.5" customHeight="1" x14ac:dyDescent="0.25">
      <c r="A22" s="82" t="s">
        <v>324</v>
      </c>
      <c r="B22" s="158" t="s">
        <v>322</v>
      </c>
      <c r="C22" s="159"/>
      <c r="D22" s="160" t="s">
        <v>322</v>
      </c>
      <c r="E22" s="161"/>
      <c r="F22" s="162"/>
      <c r="G22" s="158" t="s">
        <v>322</v>
      </c>
      <c r="H22" s="163"/>
      <c r="I22" s="159"/>
      <c r="J22" s="83" t="s">
        <v>322</v>
      </c>
      <c r="K22" s="83" t="s">
        <v>322</v>
      </c>
      <c r="L22" s="83" t="s">
        <v>322</v>
      </c>
      <c r="M22" s="83" t="s">
        <v>322</v>
      </c>
      <c r="N22" s="7"/>
      <c r="O22" s="7"/>
      <c r="P22" s="7"/>
      <c r="Q22" s="7"/>
      <c r="R22" s="7"/>
      <c r="S22" s="7"/>
      <c r="T22" s="7"/>
      <c r="U22" s="7"/>
      <c r="V22" s="7"/>
      <c r="W22" s="7"/>
      <c r="X22" s="7"/>
      <c r="Y22" s="7"/>
      <c r="Z22" s="7"/>
    </row>
    <row r="23" spans="1:26" ht="15.75" customHeight="1" x14ac:dyDescent="0.25">
      <c r="A23" s="7"/>
      <c r="B23" s="7"/>
      <c r="C23" s="5"/>
      <c r="D23" s="7"/>
      <c r="E23" s="7"/>
      <c r="F23" s="7"/>
      <c r="G23" s="7"/>
      <c r="H23" s="7"/>
      <c r="I23" s="7"/>
      <c r="J23" s="7"/>
      <c r="K23" s="7"/>
      <c r="L23" s="7"/>
      <c r="M23" s="7"/>
      <c r="N23" s="7"/>
      <c r="O23" s="7"/>
      <c r="P23" s="7"/>
      <c r="Q23" s="7"/>
      <c r="R23" s="7"/>
      <c r="S23" s="7"/>
      <c r="T23" s="7"/>
      <c r="U23" s="7"/>
      <c r="V23" s="7"/>
      <c r="W23" s="7"/>
      <c r="X23" s="7"/>
      <c r="Y23" s="7"/>
      <c r="Z23" s="7"/>
    </row>
    <row r="24" spans="1:26" ht="15.75" hidden="1"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hidden="1"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hidden="1"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hidden="1"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hidden="1"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hidden="1"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hidden="1"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hidden="1"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hidden="1"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hidden="1"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hidden="1"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hidden="1"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hidden="1"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hidden="1"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hidden="1"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hidden="1"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hidden="1"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hidden="1"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hidden="1"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hidden="1"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hidden="1"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hidden="1"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hidden="1"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hidden="1"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hidden="1"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hidden="1"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hidden="1"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hidden="1"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hidden="1"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hidden="1"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hidden="1"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hidden="1"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hidden="1"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hidden="1"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hidden="1"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hidden="1"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hidden="1"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hidden="1"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hidden="1"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hidden="1"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hidden="1"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hidden="1"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hidden="1"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hidden="1"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hidden="1"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hidden="1"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hidden="1"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hidden="1"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hidden="1"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hidden="1"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hidden="1"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hidden="1"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hidden="1"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hidden="1"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hidden="1"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hidden="1"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hidden="1"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hidden="1"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hidden="1"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hidden="1"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hidden="1"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hidden="1"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hidden="1"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hidden="1"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hidden="1"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hidden="1"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hidden="1"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hidden="1"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hidden="1"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hidden="1"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hidden="1"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hidden="1"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hidden="1"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hidden="1"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hidden="1"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hidden="1"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hidden="1"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hidden="1"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hidden="1"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hidden="1"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hidden="1"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hidden="1"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hidden="1"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hidden="1"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hidden="1"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hidden="1"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hidden="1"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hidden="1"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hidden="1"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hidden="1"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hidden="1"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hidden="1"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hidden="1"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hidden="1"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hidden="1"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hidden="1"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hidden="1"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hidden="1"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hidden="1"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hidden="1"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hidden="1"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hidden="1"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hidden="1"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hidden="1"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hidden="1"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hidden="1"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hidden="1"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hidden="1"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hidden="1"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hidden="1"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hidden="1"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hidden="1"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hidden="1"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hidden="1"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hidden="1"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hidden="1"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hidden="1"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hidden="1"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hidden="1"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hidden="1"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hidden="1"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hidden="1"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hidden="1"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hidden="1"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hidden="1"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hidden="1"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hidden="1"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hidden="1"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hidden="1"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hidden="1"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hidden="1"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hidden="1"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hidden="1"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hidden="1"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hidden="1"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hidden="1"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hidden="1"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hidden="1"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hidden="1"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hidden="1"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hidden="1"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hidden="1"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hidden="1"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hidden="1"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hidden="1"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hidden="1"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hidden="1"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hidden="1"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hidden="1"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hidden="1"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hidden="1"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hidden="1"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hidden="1"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hidden="1"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hidden="1"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hidden="1"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hidden="1"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hidden="1"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hidden="1"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hidden="1"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hidden="1"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hidden="1"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hidden="1"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hidden="1"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hidden="1"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hidden="1"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hidden="1"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hidden="1"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hidden="1"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hidden="1"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hidden="1"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hidden="1"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hidden="1"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hidden="1"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hidden="1"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hidden="1"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hidden="1"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hidden="1"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hidden="1"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hidden="1"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hidden="1"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hidden="1"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hidden="1"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hidden="1"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hidden="1"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hidden="1"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hidden="1"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hidden="1"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hidden="1"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hidden="1"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hidden="1"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hidden="1"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hidden="1"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hidden="1"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hidden="1"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hidden="1"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hidden="1"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hidden="1"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hidden="1"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x14ac:dyDescent="0.25"/>
    <row r="996" spans="1:26" ht="14.25" x14ac:dyDescent="0.25"/>
    <row r="997" spans="1:26" ht="14.25" x14ac:dyDescent="0.25"/>
    <row r="998" spans="1:26" ht="14.25" x14ac:dyDescent="0.25"/>
    <row r="999" spans="1:26" ht="14.25" x14ac:dyDescent="0.25"/>
    <row r="1000" spans="1:26" ht="14.25" x14ac:dyDescent="0.25"/>
  </sheetData>
  <mergeCells count="67">
    <mergeCell ref="B22:C22"/>
    <mergeCell ref="D22:F22"/>
    <mergeCell ref="G22:I22"/>
    <mergeCell ref="J11:J12"/>
    <mergeCell ref="K11:K12"/>
    <mergeCell ref="B12:C12"/>
    <mergeCell ref="D12:F12"/>
    <mergeCell ref="J20:J21"/>
    <mergeCell ref="K20:K21"/>
    <mergeCell ref="J14:J15"/>
    <mergeCell ref="K14:K15"/>
    <mergeCell ref="A11:A12"/>
    <mergeCell ref="B11:F11"/>
    <mergeCell ref="G11:I11"/>
    <mergeCell ref="B15:C15"/>
    <mergeCell ref="D15:F15"/>
    <mergeCell ref="A14:A15"/>
    <mergeCell ref="B14:F14"/>
    <mergeCell ref="G14:I14"/>
    <mergeCell ref="A17:A18"/>
    <mergeCell ref="B17:F17"/>
    <mergeCell ref="G17:I17"/>
    <mergeCell ref="L20:L21"/>
    <mergeCell ref="M20:M21"/>
    <mergeCell ref="B21:C21"/>
    <mergeCell ref="D21:F21"/>
    <mergeCell ref="B18:C18"/>
    <mergeCell ref="D18:F18"/>
    <mergeCell ref="L17:L18"/>
    <mergeCell ref="M17:M18"/>
    <mergeCell ref="J17:J18"/>
    <mergeCell ref="K17:K18"/>
    <mergeCell ref="A20:A21"/>
    <mergeCell ref="B20:F20"/>
    <mergeCell ref="G20:I20"/>
    <mergeCell ref="A8:A9"/>
    <mergeCell ref="A1:M1"/>
    <mergeCell ref="B2:F2"/>
    <mergeCell ref="G2:I2"/>
    <mergeCell ref="J2:J3"/>
    <mergeCell ref="K2:K3"/>
    <mergeCell ref="L2:L3"/>
    <mergeCell ref="M2:M3"/>
    <mergeCell ref="D3:F3"/>
    <mergeCell ref="L5:L6"/>
    <mergeCell ref="M5:M6"/>
    <mergeCell ref="A2:A3"/>
    <mergeCell ref="B3:C3"/>
    <mergeCell ref="A5:A6"/>
    <mergeCell ref="B5:F5"/>
    <mergeCell ref="G5:I5"/>
    <mergeCell ref="J5:J6"/>
    <mergeCell ref="K5:K6"/>
    <mergeCell ref="B6:C6"/>
    <mergeCell ref="D6:F6"/>
    <mergeCell ref="B8:F8"/>
    <mergeCell ref="G8:I8"/>
    <mergeCell ref="J8:J9"/>
    <mergeCell ref="K8:K9"/>
    <mergeCell ref="B9:C9"/>
    <mergeCell ref="D9:F9"/>
    <mergeCell ref="L11:L12"/>
    <mergeCell ref="M11:M12"/>
    <mergeCell ref="L14:L15"/>
    <mergeCell ref="M14:M15"/>
    <mergeCell ref="L8:L9"/>
    <mergeCell ref="M8:M9"/>
  </mergeCells>
  <printOptions horizontalCentered="1"/>
  <pageMargins left="0.39370078740157483" right="0.39370078740157483" top="0.39370078740157483" bottom="0.39370078740157483" header="0" footer="0"/>
  <pageSetup paperSize="3" orientation="landscape"/>
  <rowBreaks count="3" manualBreakCount="3">
    <brk id="4" man="1"/>
    <brk id="7" man="1"/>
    <brk id="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D965"/>
  </sheetPr>
  <dimension ref="A1:Z1000"/>
  <sheetViews>
    <sheetView zoomScale="70" zoomScaleNormal="70" workbookViewId="0">
      <selection sqref="A1:M1"/>
    </sheetView>
  </sheetViews>
  <sheetFormatPr baseColWidth="10" defaultColWidth="14.42578125" defaultRowHeight="15" customHeight="1" x14ac:dyDescent="0.25"/>
  <cols>
    <col min="1" max="1" width="31.85546875" style="109" customWidth="1"/>
    <col min="2" max="2" width="20.85546875" style="108" customWidth="1"/>
    <col min="3" max="3" width="67.7109375" style="108" customWidth="1"/>
    <col min="4" max="4" width="20.140625" style="108" customWidth="1"/>
    <col min="5" max="5" width="15.5703125" style="108" customWidth="1"/>
    <col min="6" max="6" width="33.42578125" style="108" customWidth="1"/>
    <col min="7" max="7" width="46.7109375" style="108" customWidth="1"/>
    <col min="8" max="8" width="25.7109375" style="108" customWidth="1"/>
    <col min="9" max="9" width="34.7109375" style="108" customWidth="1"/>
    <col min="10" max="10" width="56" style="108" customWidth="1"/>
    <col min="11" max="11" width="61.7109375" style="108" customWidth="1"/>
    <col min="12" max="12" width="65.85546875" style="108" customWidth="1"/>
    <col min="13" max="13" width="55.7109375" style="108" customWidth="1"/>
    <col min="14" max="14" width="4.5703125" style="108" customWidth="1"/>
    <col min="15" max="26" width="10.7109375" style="108" customWidth="1"/>
    <col min="27" max="16384" width="14.42578125" style="108"/>
  </cols>
  <sheetData>
    <row r="1" spans="1:26" ht="17.100000000000001" customHeight="1" x14ac:dyDescent="0.25">
      <c r="A1" s="155" t="s">
        <v>38</v>
      </c>
      <c r="B1" s="156"/>
      <c r="C1" s="156"/>
      <c r="D1" s="156"/>
      <c r="E1" s="156"/>
      <c r="F1" s="156"/>
      <c r="G1" s="156"/>
      <c r="H1" s="156"/>
      <c r="I1" s="156"/>
      <c r="J1" s="156"/>
      <c r="K1" s="156"/>
      <c r="L1" s="156"/>
      <c r="M1" s="157"/>
      <c r="N1" s="102"/>
      <c r="O1" s="103"/>
      <c r="P1" s="103"/>
      <c r="Q1" s="103"/>
      <c r="R1" s="103"/>
      <c r="S1" s="103"/>
      <c r="T1" s="103"/>
      <c r="U1" s="103"/>
      <c r="V1" s="103"/>
      <c r="W1" s="103"/>
      <c r="X1" s="103"/>
      <c r="Y1" s="103"/>
      <c r="Z1" s="103"/>
    </row>
    <row r="2" spans="1:26" ht="30" customHeight="1" x14ac:dyDescent="0.25">
      <c r="A2" s="164" t="s">
        <v>18</v>
      </c>
      <c r="B2" s="151" t="s">
        <v>19</v>
      </c>
      <c r="C2" s="153"/>
      <c r="D2" s="153"/>
      <c r="E2" s="153"/>
      <c r="F2" s="152"/>
      <c r="G2" s="151" t="s">
        <v>20</v>
      </c>
      <c r="H2" s="153"/>
      <c r="I2" s="152"/>
      <c r="J2" s="149" t="s">
        <v>21</v>
      </c>
      <c r="K2" s="149" t="s">
        <v>22</v>
      </c>
      <c r="L2" s="149" t="s">
        <v>23</v>
      </c>
      <c r="M2" s="149" t="s">
        <v>5</v>
      </c>
      <c r="N2" s="3"/>
      <c r="O2" s="2"/>
      <c r="P2" s="2"/>
      <c r="Q2" s="2"/>
      <c r="R2" s="2"/>
      <c r="S2" s="2"/>
      <c r="T2" s="2"/>
      <c r="U2" s="2"/>
      <c r="V2" s="2"/>
      <c r="W2" s="2"/>
      <c r="X2" s="2"/>
      <c r="Y2" s="2"/>
      <c r="Z2" s="2"/>
    </row>
    <row r="3" spans="1:26" ht="34.5" customHeight="1" x14ac:dyDescent="0.25">
      <c r="A3" s="150"/>
      <c r="B3" s="151" t="s">
        <v>24</v>
      </c>
      <c r="C3" s="152"/>
      <c r="D3" s="151" t="s">
        <v>25</v>
      </c>
      <c r="E3" s="153"/>
      <c r="F3" s="152"/>
      <c r="G3" s="1" t="s">
        <v>26</v>
      </c>
      <c r="H3" s="1" t="s">
        <v>27</v>
      </c>
      <c r="I3" s="1" t="s">
        <v>28</v>
      </c>
      <c r="J3" s="150"/>
      <c r="K3" s="150"/>
      <c r="L3" s="150"/>
      <c r="M3" s="150"/>
      <c r="N3" s="3"/>
      <c r="O3" s="2"/>
      <c r="P3" s="2"/>
      <c r="Q3" s="2"/>
      <c r="R3" s="2"/>
      <c r="S3" s="2"/>
      <c r="T3" s="2"/>
      <c r="U3" s="2"/>
      <c r="V3" s="2"/>
      <c r="W3" s="2"/>
      <c r="X3" s="2"/>
      <c r="Y3" s="2"/>
      <c r="Z3" s="2"/>
    </row>
    <row r="4" spans="1:26" ht="254.45" customHeight="1" x14ac:dyDescent="0.25">
      <c r="A4" s="58" t="s">
        <v>382</v>
      </c>
      <c r="B4" s="82" t="s">
        <v>383</v>
      </c>
      <c r="C4" s="82" t="s">
        <v>405</v>
      </c>
      <c r="D4" s="104">
        <v>8198104163</v>
      </c>
      <c r="E4" s="86">
        <v>0.74429999999999996</v>
      </c>
      <c r="F4" s="98" t="s">
        <v>375</v>
      </c>
      <c r="G4" s="88" t="s">
        <v>384</v>
      </c>
      <c r="H4" s="104" t="s">
        <v>362</v>
      </c>
      <c r="I4" s="104" t="s">
        <v>33</v>
      </c>
      <c r="J4" s="88" t="s">
        <v>424</v>
      </c>
      <c r="K4" s="82" t="s">
        <v>423</v>
      </c>
      <c r="L4" s="88" t="s">
        <v>348</v>
      </c>
      <c r="M4" s="88" t="s">
        <v>403</v>
      </c>
      <c r="N4" s="99"/>
      <c r="O4" s="99"/>
      <c r="P4" s="99"/>
      <c r="Q4" s="99"/>
      <c r="R4" s="99"/>
      <c r="S4" s="99"/>
      <c r="T4" s="99"/>
      <c r="U4" s="99"/>
      <c r="V4" s="99"/>
      <c r="W4" s="99"/>
      <c r="X4" s="99"/>
      <c r="Y4" s="99"/>
      <c r="Z4" s="99"/>
    </row>
    <row r="5" spans="1:26" ht="30" customHeight="1" x14ac:dyDescent="0.25">
      <c r="A5" s="164" t="s">
        <v>30</v>
      </c>
      <c r="B5" s="151" t="s">
        <v>19</v>
      </c>
      <c r="C5" s="153"/>
      <c r="D5" s="153"/>
      <c r="E5" s="153"/>
      <c r="F5" s="152"/>
      <c r="G5" s="151" t="s">
        <v>20</v>
      </c>
      <c r="H5" s="153"/>
      <c r="I5" s="152"/>
      <c r="J5" s="149" t="s">
        <v>21</v>
      </c>
      <c r="K5" s="149" t="s">
        <v>22</v>
      </c>
      <c r="L5" s="149" t="s">
        <v>23</v>
      </c>
      <c r="M5" s="149" t="s">
        <v>5</v>
      </c>
      <c r="N5" s="4"/>
      <c r="O5" s="5"/>
      <c r="P5" s="5"/>
      <c r="Q5" s="5"/>
      <c r="R5" s="5"/>
      <c r="S5" s="5"/>
      <c r="T5" s="5"/>
      <c r="U5" s="5"/>
      <c r="V5" s="5"/>
      <c r="W5" s="5"/>
      <c r="X5" s="5"/>
      <c r="Y5" s="5"/>
      <c r="Z5" s="5"/>
    </row>
    <row r="6" spans="1:26" ht="29.45" customHeight="1" x14ac:dyDescent="0.25">
      <c r="A6" s="150"/>
      <c r="B6" s="151" t="s">
        <v>24</v>
      </c>
      <c r="C6" s="152"/>
      <c r="D6" s="151" t="s">
        <v>25</v>
      </c>
      <c r="E6" s="153"/>
      <c r="F6" s="152"/>
      <c r="G6" s="1" t="s">
        <v>26</v>
      </c>
      <c r="H6" s="1" t="s">
        <v>27</v>
      </c>
      <c r="I6" s="1" t="s">
        <v>28</v>
      </c>
      <c r="J6" s="150"/>
      <c r="K6" s="150"/>
      <c r="L6" s="150"/>
      <c r="M6" s="150"/>
      <c r="N6" s="4"/>
      <c r="O6" s="5"/>
      <c r="P6" s="5"/>
      <c r="Q6" s="5"/>
      <c r="R6" s="5"/>
      <c r="S6" s="5"/>
      <c r="T6" s="5"/>
      <c r="U6" s="5"/>
      <c r="V6" s="5"/>
      <c r="W6" s="5"/>
      <c r="X6" s="5"/>
      <c r="Y6" s="5"/>
      <c r="Z6" s="5"/>
    </row>
    <row r="7" spans="1:26" ht="344.25" customHeight="1" x14ac:dyDescent="0.25">
      <c r="A7" s="58" t="s">
        <v>385</v>
      </c>
      <c r="B7" s="82" t="s">
        <v>386</v>
      </c>
      <c r="C7" s="82" t="s">
        <v>356</v>
      </c>
      <c r="D7" s="104">
        <v>10537111945</v>
      </c>
      <c r="E7" s="86">
        <v>0.76370000000000005</v>
      </c>
      <c r="F7" s="82" t="s">
        <v>376</v>
      </c>
      <c r="G7" s="82" t="s">
        <v>387</v>
      </c>
      <c r="H7" s="104" t="s">
        <v>363</v>
      </c>
      <c r="I7" s="104" t="s">
        <v>39</v>
      </c>
      <c r="J7" s="88" t="s">
        <v>369</v>
      </c>
      <c r="K7" s="82" t="s">
        <v>355</v>
      </c>
      <c r="L7" s="88" t="s">
        <v>348</v>
      </c>
      <c r="M7" s="88" t="s">
        <v>354</v>
      </c>
      <c r="N7" s="99"/>
      <c r="O7" s="99"/>
      <c r="P7" s="99"/>
      <c r="Q7" s="99"/>
      <c r="R7" s="99"/>
      <c r="S7" s="99"/>
      <c r="T7" s="99"/>
      <c r="U7" s="99"/>
      <c r="V7" s="99"/>
      <c r="W7" s="99"/>
      <c r="X7" s="99"/>
      <c r="Y7" s="99"/>
      <c r="Z7" s="99"/>
    </row>
    <row r="8" spans="1:26" ht="30" customHeight="1" x14ac:dyDescent="0.25">
      <c r="A8" s="164" t="s">
        <v>32</v>
      </c>
      <c r="B8" s="151" t="s">
        <v>19</v>
      </c>
      <c r="C8" s="153"/>
      <c r="D8" s="153"/>
      <c r="E8" s="153"/>
      <c r="F8" s="152"/>
      <c r="G8" s="151" t="s">
        <v>20</v>
      </c>
      <c r="H8" s="153"/>
      <c r="I8" s="152"/>
      <c r="J8" s="149" t="s">
        <v>21</v>
      </c>
      <c r="K8" s="149" t="s">
        <v>22</v>
      </c>
      <c r="L8" s="149" t="s">
        <v>23</v>
      </c>
      <c r="M8" s="149" t="s">
        <v>5</v>
      </c>
      <c r="N8" s="4"/>
      <c r="O8" s="5"/>
      <c r="P8" s="5"/>
      <c r="Q8" s="5"/>
      <c r="R8" s="5"/>
      <c r="S8" s="5"/>
      <c r="T8" s="5"/>
      <c r="U8" s="5"/>
      <c r="V8" s="5"/>
      <c r="W8" s="5"/>
      <c r="X8" s="5"/>
      <c r="Y8" s="5"/>
      <c r="Z8" s="5"/>
    </row>
    <row r="9" spans="1:26" ht="45.75" customHeight="1" x14ac:dyDescent="0.25">
      <c r="A9" s="150"/>
      <c r="B9" s="151" t="s">
        <v>24</v>
      </c>
      <c r="C9" s="152"/>
      <c r="D9" s="151" t="s">
        <v>25</v>
      </c>
      <c r="E9" s="153"/>
      <c r="F9" s="152"/>
      <c r="G9" s="1" t="s">
        <v>26</v>
      </c>
      <c r="H9" s="1" t="s">
        <v>27</v>
      </c>
      <c r="I9" s="1" t="s">
        <v>28</v>
      </c>
      <c r="J9" s="150"/>
      <c r="K9" s="150"/>
      <c r="L9" s="150"/>
      <c r="M9" s="150"/>
      <c r="N9" s="4"/>
      <c r="O9" s="5"/>
      <c r="P9" s="5"/>
      <c r="Q9" s="5"/>
      <c r="R9" s="5"/>
      <c r="S9" s="5"/>
      <c r="T9" s="5"/>
      <c r="U9" s="5"/>
      <c r="V9" s="5"/>
      <c r="W9" s="5"/>
      <c r="X9" s="5"/>
      <c r="Y9" s="5"/>
      <c r="Z9" s="5"/>
    </row>
    <row r="10" spans="1:26" ht="342" customHeight="1" x14ac:dyDescent="0.25">
      <c r="A10" s="58" t="s">
        <v>388</v>
      </c>
      <c r="B10" s="82" t="s">
        <v>389</v>
      </c>
      <c r="C10" s="82" t="s">
        <v>357</v>
      </c>
      <c r="D10" s="104">
        <v>110872000</v>
      </c>
      <c r="E10" s="86">
        <v>0.98980000000000001</v>
      </c>
      <c r="F10" s="98" t="s">
        <v>377</v>
      </c>
      <c r="G10" s="82" t="s">
        <v>390</v>
      </c>
      <c r="H10" s="104" t="s">
        <v>364</v>
      </c>
      <c r="I10" s="104" t="s">
        <v>39</v>
      </c>
      <c r="J10" s="88" t="s">
        <v>370</v>
      </c>
      <c r="K10" s="82" t="s">
        <v>355</v>
      </c>
      <c r="L10" s="88" t="s">
        <v>348</v>
      </c>
      <c r="M10" s="88" t="s">
        <v>354</v>
      </c>
      <c r="N10" s="99"/>
      <c r="O10" s="99"/>
      <c r="P10" s="99"/>
      <c r="Q10" s="99"/>
      <c r="R10" s="99"/>
      <c r="S10" s="99"/>
      <c r="T10" s="99"/>
      <c r="U10" s="99"/>
      <c r="V10" s="99"/>
      <c r="W10" s="99"/>
      <c r="X10" s="99"/>
      <c r="Y10" s="99"/>
      <c r="Z10" s="99"/>
    </row>
    <row r="11" spans="1:26" ht="30" customHeight="1" x14ac:dyDescent="0.25">
      <c r="A11" s="164" t="s">
        <v>34</v>
      </c>
      <c r="B11" s="151" t="s">
        <v>19</v>
      </c>
      <c r="C11" s="153"/>
      <c r="D11" s="153"/>
      <c r="E11" s="153"/>
      <c r="F11" s="152"/>
      <c r="G11" s="151" t="s">
        <v>20</v>
      </c>
      <c r="H11" s="153"/>
      <c r="I11" s="152"/>
      <c r="J11" s="149" t="s">
        <v>21</v>
      </c>
      <c r="K11" s="149" t="s">
        <v>22</v>
      </c>
      <c r="L11" s="149" t="s">
        <v>23</v>
      </c>
      <c r="M11" s="149" t="s">
        <v>5</v>
      </c>
      <c r="N11" s="6"/>
      <c r="O11" s="7"/>
      <c r="P11" s="7"/>
      <c r="Q11" s="7"/>
      <c r="R11" s="7"/>
      <c r="S11" s="7"/>
      <c r="T11" s="7"/>
      <c r="U11" s="7"/>
      <c r="V11" s="7"/>
      <c r="W11" s="7"/>
      <c r="X11" s="7"/>
      <c r="Y11" s="7"/>
      <c r="Z11" s="7"/>
    </row>
    <row r="12" spans="1:26" ht="49.5" customHeight="1" x14ac:dyDescent="0.25">
      <c r="A12" s="150"/>
      <c r="B12" s="151" t="s">
        <v>24</v>
      </c>
      <c r="C12" s="152"/>
      <c r="D12" s="151" t="s">
        <v>25</v>
      </c>
      <c r="E12" s="153"/>
      <c r="F12" s="152"/>
      <c r="G12" s="1" t="s">
        <v>26</v>
      </c>
      <c r="H12" s="1" t="s">
        <v>27</v>
      </c>
      <c r="I12" s="1" t="s">
        <v>28</v>
      </c>
      <c r="J12" s="150"/>
      <c r="K12" s="150"/>
      <c r="L12" s="150"/>
      <c r="M12" s="150"/>
      <c r="N12" s="6"/>
      <c r="O12" s="7"/>
      <c r="P12" s="7"/>
      <c r="Q12" s="7"/>
      <c r="R12" s="7"/>
      <c r="S12" s="7"/>
      <c r="T12" s="7"/>
      <c r="U12" s="7"/>
      <c r="V12" s="7"/>
      <c r="W12" s="7"/>
      <c r="X12" s="7"/>
      <c r="Y12" s="7"/>
      <c r="Z12" s="7"/>
    </row>
    <row r="13" spans="1:26" ht="378.75" customHeight="1" x14ac:dyDescent="0.25">
      <c r="A13" s="58" t="s">
        <v>391</v>
      </c>
      <c r="B13" s="82" t="s">
        <v>392</v>
      </c>
      <c r="C13" s="82" t="s">
        <v>358</v>
      </c>
      <c r="D13" s="104">
        <v>987315600</v>
      </c>
      <c r="E13" s="86">
        <v>0.85719999999999996</v>
      </c>
      <c r="F13" s="98" t="s">
        <v>378</v>
      </c>
      <c r="G13" s="82" t="s">
        <v>393</v>
      </c>
      <c r="H13" s="104" t="s">
        <v>365</v>
      </c>
      <c r="I13" s="104" t="s">
        <v>39</v>
      </c>
      <c r="J13" s="88" t="s">
        <v>371</v>
      </c>
      <c r="K13" s="82" t="s">
        <v>355</v>
      </c>
      <c r="L13" s="88" t="s">
        <v>348</v>
      </c>
      <c r="M13" s="88" t="s">
        <v>354</v>
      </c>
      <c r="N13" s="99"/>
      <c r="O13" s="99"/>
      <c r="P13" s="99"/>
      <c r="Q13" s="99"/>
      <c r="R13" s="99"/>
      <c r="S13" s="99"/>
      <c r="T13" s="99"/>
      <c r="U13" s="99"/>
      <c r="V13" s="99"/>
      <c r="W13" s="99"/>
      <c r="X13" s="99"/>
      <c r="Y13" s="99"/>
      <c r="Z13" s="99"/>
    </row>
    <row r="14" spans="1:26" ht="30" customHeight="1" x14ac:dyDescent="0.25">
      <c r="A14" s="164" t="s">
        <v>35</v>
      </c>
      <c r="B14" s="151" t="s">
        <v>19</v>
      </c>
      <c r="C14" s="153"/>
      <c r="D14" s="153"/>
      <c r="E14" s="153"/>
      <c r="F14" s="152"/>
      <c r="G14" s="151" t="s">
        <v>20</v>
      </c>
      <c r="H14" s="153"/>
      <c r="I14" s="152"/>
      <c r="J14" s="149" t="s">
        <v>21</v>
      </c>
      <c r="K14" s="149" t="s">
        <v>22</v>
      </c>
      <c r="L14" s="149" t="s">
        <v>23</v>
      </c>
      <c r="M14" s="149" t="s">
        <v>5</v>
      </c>
      <c r="N14" s="6"/>
      <c r="O14" s="7"/>
      <c r="P14" s="7"/>
      <c r="Q14" s="7"/>
      <c r="R14" s="7"/>
      <c r="S14" s="7"/>
      <c r="T14" s="7"/>
      <c r="U14" s="7"/>
      <c r="V14" s="7"/>
      <c r="W14" s="7"/>
      <c r="X14" s="7"/>
      <c r="Y14" s="7"/>
      <c r="Z14" s="7"/>
    </row>
    <row r="15" spans="1:26" ht="58.5" customHeight="1" x14ac:dyDescent="0.25">
      <c r="A15" s="150"/>
      <c r="B15" s="151" t="s">
        <v>24</v>
      </c>
      <c r="C15" s="152"/>
      <c r="D15" s="151" t="s">
        <v>25</v>
      </c>
      <c r="E15" s="153"/>
      <c r="F15" s="152"/>
      <c r="G15" s="1" t="s">
        <v>26</v>
      </c>
      <c r="H15" s="1" t="s">
        <v>27</v>
      </c>
      <c r="I15" s="1" t="s">
        <v>28</v>
      </c>
      <c r="J15" s="150"/>
      <c r="K15" s="150"/>
      <c r="L15" s="150"/>
      <c r="M15" s="150"/>
      <c r="N15" s="6"/>
      <c r="O15" s="7"/>
      <c r="P15" s="7"/>
      <c r="Q15" s="7"/>
      <c r="R15" s="7"/>
      <c r="S15" s="7"/>
      <c r="T15" s="7"/>
      <c r="U15" s="7"/>
      <c r="V15" s="7"/>
      <c r="W15" s="7"/>
      <c r="X15" s="7"/>
      <c r="Y15" s="7"/>
      <c r="Z15" s="7"/>
    </row>
    <row r="16" spans="1:26" ht="348.75" customHeight="1" x14ac:dyDescent="0.25">
      <c r="A16" s="58" t="s">
        <v>394</v>
      </c>
      <c r="B16" s="82" t="s">
        <v>395</v>
      </c>
      <c r="C16" s="82" t="s">
        <v>359</v>
      </c>
      <c r="D16" s="104">
        <v>211082400</v>
      </c>
      <c r="E16" s="86">
        <v>0.97009999999999996</v>
      </c>
      <c r="F16" s="98" t="s">
        <v>379</v>
      </c>
      <c r="G16" s="82" t="s">
        <v>396</v>
      </c>
      <c r="H16" s="104" t="s">
        <v>366</v>
      </c>
      <c r="I16" s="104" t="s">
        <v>39</v>
      </c>
      <c r="J16" s="88" t="s">
        <v>372</v>
      </c>
      <c r="K16" s="82" t="s">
        <v>355</v>
      </c>
      <c r="L16" s="88" t="s">
        <v>348</v>
      </c>
      <c r="M16" s="88" t="s">
        <v>354</v>
      </c>
      <c r="N16" s="99"/>
      <c r="O16" s="99"/>
      <c r="P16" s="99"/>
      <c r="Q16" s="99"/>
      <c r="R16" s="99"/>
      <c r="S16" s="99"/>
      <c r="T16" s="99"/>
      <c r="U16" s="99"/>
      <c r="V16" s="99"/>
      <c r="W16" s="99"/>
      <c r="X16" s="99"/>
      <c r="Y16" s="99"/>
      <c r="Z16" s="99"/>
    </row>
    <row r="17" spans="1:26" ht="30" customHeight="1" x14ac:dyDescent="0.25">
      <c r="A17" s="164" t="s">
        <v>36</v>
      </c>
      <c r="B17" s="151" t="s">
        <v>19</v>
      </c>
      <c r="C17" s="153"/>
      <c r="D17" s="153"/>
      <c r="E17" s="153"/>
      <c r="F17" s="152"/>
      <c r="G17" s="151" t="s">
        <v>20</v>
      </c>
      <c r="H17" s="153"/>
      <c r="I17" s="152"/>
      <c r="J17" s="149" t="s">
        <v>21</v>
      </c>
      <c r="K17" s="149" t="s">
        <v>22</v>
      </c>
      <c r="L17" s="149" t="s">
        <v>23</v>
      </c>
      <c r="M17" s="149" t="s">
        <v>5</v>
      </c>
      <c r="N17" s="6"/>
      <c r="O17" s="7"/>
      <c r="P17" s="7"/>
      <c r="Q17" s="7"/>
      <c r="R17" s="7"/>
      <c r="S17" s="7"/>
      <c r="T17" s="7"/>
      <c r="U17" s="7"/>
      <c r="V17" s="7"/>
      <c r="W17" s="7"/>
      <c r="X17" s="7"/>
      <c r="Y17" s="7"/>
      <c r="Z17" s="7"/>
    </row>
    <row r="18" spans="1:26" ht="66.75" customHeight="1" x14ac:dyDescent="0.25">
      <c r="A18" s="150"/>
      <c r="B18" s="151" t="s">
        <v>24</v>
      </c>
      <c r="C18" s="152"/>
      <c r="D18" s="151" t="s">
        <v>25</v>
      </c>
      <c r="E18" s="153"/>
      <c r="F18" s="152"/>
      <c r="G18" s="1" t="s">
        <v>26</v>
      </c>
      <c r="H18" s="1" t="s">
        <v>27</v>
      </c>
      <c r="I18" s="1" t="s">
        <v>28</v>
      </c>
      <c r="J18" s="150"/>
      <c r="K18" s="150"/>
      <c r="L18" s="150"/>
      <c r="M18" s="150"/>
      <c r="N18" s="6"/>
      <c r="O18" s="7"/>
      <c r="P18" s="7"/>
      <c r="Q18" s="7"/>
      <c r="R18" s="7"/>
      <c r="S18" s="7"/>
      <c r="T18" s="7"/>
      <c r="U18" s="7"/>
      <c r="V18" s="7"/>
      <c r="W18" s="7"/>
      <c r="X18" s="7"/>
      <c r="Y18" s="7"/>
      <c r="Z18" s="7"/>
    </row>
    <row r="19" spans="1:26" ht="339.75" customHeight="1" x14ac:dyDescent="0.25">
      <c r="A19" s="58" t="s">
        <v>397</v>
      </c>
      <c r="B19" s="82" t="s">
        <v>398</v>
      </c>
      <c r="C19" s="82" t="s">
        <v>360</v>
      </c>
      <c r="D19" s="104">
        <v>1421185800</v>
      </c>
      <c r="E19" s="86">
        <v>0.89600000000000002</v>
      </c>
      <c r="F19" s="98" t="s">
        <v>380</v>
      </c>
      <c r="G19" s="82" t="s">
        <v>399</v>
      </c>
      <c r="H19" s="104" t="s">
        <v>367</v>
      </c>
      <c r="I19" s="104" t="s">
        <v>33</v>
      </c>
      <c r="J19" s="88" t="s">
        <v>373</v>
      </c>
      <c r="K19" s="82" t="s">
        <v>355</v>
      </c>
      <c r="L19" s="88" t="s">
        <v>348</v>
      </c>
      <c r="M19" s="88" t="s">
        <v>354</v>
      </c>
      <c r="N19" s="99"/>
      <c r="O19" s="99"/>
      <c r="P19" s="99"/>
      <c r="Q19" s="99"/>
      <c r="R19" s="99"/>
      <c r="S19" s="99"/>
      <c r="T19" s="99"/>
      <c r="U19" s="99"/>
      <c r="V19" s="99"/>
      <c r="W19" s="99"/>
      <c r="X19" s="99"/>
      <c r="Y19" s="99"/>
      <c r="Z19" s="99"/>
    </row>
    <row r="20" spans="1:26" ht="30" customHeight="1" x14ac:dyDescent="0.25">
      <c r="A20" s="164" t="s">
        <v>37</v>
      </c>
      <c r="B20" s="151" t="s">
        <v>19</v>
      </c>
      <c r="C20" s="153"/>
      <c r="D20" s="153"/>
      <c r="E20" s="153"/>
      <c r="F20" s="152"/>
      <c r="G20" s="151" t="s">
        <v>20</v>
      </c>
      <c r="H20" s="153"/>
      <c r="I20" s="152"/>
      <c r="J20" s="149" t="s">
        <v>21</v>
      </c>
      <c r="K20" s="149" t="s">
        <v>22</v>
      </c>
      <c r="L20" s="149" t="s">
        <v>23</v>
      </c>
      <c r="M20" s="149" t="s">
        <v>5</v>
      </c>
      <c r="N20" s="6"/>
      <c r="O20" s="7"/>
      <c r="P20" s="7"/>
      <c r="Q20" s="7"/>
      <c r="R20" s="7"/>
      <c r="S20" s="7"/>
      <c r="T20" s="7"/>
      <c r="U20" s="7"/>
      <c r="V20" s="7"/>
      <c r="W20" s="7"/>
      <c r="X20" s="7"/>
      <c r="Y20" s="7"/>
      <c r="Z20" s="7"/>
    </row>
    <row r="21" spans="1:26" ht="61.5" customHeight="1" x14ac:dyDescent="0.25">
      <c r="A21" s="150"/>
      <c r="B21" s="151" t="s">
        <v>24</v>
      </c>
      <c r="C21" s="152"/>
      <c r="D21" s="151" t="s">
        <v>25</v>
      </c>
      <c r="E21" s="153"/>
      <c r="F21" s="152"/>
      <c r="G21" s="1" t="s">
        <v>26</v>
      </c>
      <c r="H21" s="1" t="s">
        <v>27</v>
      </c>
      <c r="I21" s="1" t="s">
        <v>28</v>
      </c>
      <c r="J21" s="150"/>
      <c r="K21" s="150"/>
      <c r="L21" s="150"/>
      <c r="M21" s="150"/>
      <c r="N21" s="6"/>
      <c r="O21" s="7"/>
      <c r="P21" s="7"/>
      <c r="Q21" s="7"/>
      <c r="R21" s="7"/>
      <c r="S21" s="7"/>
      <c r="T21" s="7"/>
      <c r="U21" s="7"/>
      <c r="V21" s="7"/>
      <c r="W21" s="7"/>
      <c r="X21" s="7"/>
      <c r="Y21" s="7"/>
      <c r="Z21" s="7"/>
    </row>
    <row r="22" spans="1:26" ht="349.5" customHeight="1" x14ac:dyDescent="0.25">
      <c r="A22" s="58" t="s">
        <v>400</v>
      </c>
      <c r="B22" s="82" t="s">
        <v>389</v>
      </c>
      <c r="C22" s="82" t="s">
        <v>361</v>
      </c>
      <c r="D22" s="104">
        <v>0</v>
      </c>
      <c r="E22" s="86">
        <v>0</v>
      </c>
      <c r="F22" s="105" t="s">
        <v>381</v>
      </c>
      <c r="G22" s="82" t="s">
        <v>401</v>
      </c>
      <c r="H22" s="104" t="s">
        <v>368</v>
      </c>
      <c r="I22" s="104" t="s">
        <v>33</v>
      </c>
      <c r="J22" s="106" t="s">
        <v>374</v>
      </c>
      <c r="K22" s="82" t="s">
        <v>355</v>
      </c>
      <c r="L22" s="106" t="s">
        <v>348</v>
      </c>
      <c r="M22" s="88" t="s">
        <v>354</v>
      </c>
      <c r="N22" s="99"/>
      <c r="O22" s="99"/>
      <c r="P22" s="99"/>
      <c r="Q22" s="99"/>
      <c r="R22" s="99"/>
      <c r="S22" s="99"/>
      <c r="T22" s="99"/>
      <c r="U22" s="99"/>
      <c r="V22" s="99"/>
      <c r="W22" s="99"/>
      <c r="X22" s="99"/>
      <c r="Y22" s="99"/>
      <c r="Z22" s="99"/>
    </row>
    <row r="23" spans="1:26" ht="12.75" customHeight="1" x14ac:dyDescent="0.25">
      <c r="A23" s="107"/>
      <c r="B23" s="6"/>
      <c r="C23" s="6"/>
      <c r="D23" s="6"/>
      <c r="E23" s="6"/>
      <c r="F23" s="6"/>
      <c r="G23" s="6"/>
      <c r="H23" s="6"/>
      <c r="I23" s="6"/>
      <c r="J23" s="6"/>
      <c r="K23" s="6"/>
      <c r="L23" s="6"/>
      <c r="M23" s="6"/>
      <c r="N23" s="6"/>
      <c r="O23" s="6"/>
      <c r="P23" s="6"/>
      <c r="Q23" s="6"/>
      <c r="R23" s="6"/>
      <c r="S23" s="6"/>
      <c r="T23" s="6"/>
      <c r="U23" s="6"/>
      <c r="V23" s="6"/>
      <c r="W23" s="6"/>
      <c r="X23" s="6"/>
      <c r="Y23" s="6"/>
      <c r="Z23" s="6"/>
    </row>
    <row r="24" spans="1:26" ht="12.75" customHeight="1" x14ac:dyDescent="0.25">
      <c r="A24" s="107"/>
      <c r="B24" s="6"/>
      <c r="C24" s="6"/>
      <c r="D24" s="6"/>
      <c r="E24" s="6"/>
      <c r="F24" s="6"/>
      <c r="G24" s="6"/>
      <c r="H24" s="6"/>
      <c r="I24" s="6"/>
      <c r="J24" s="6"/>
      <c r="K24" s="6"/>
      <c r="L24" s="6"/>
      <c r="M24" s="6"/>
      <c r="N24" s="6"/>
      <c r="O24" s="6"/>
      <c r="P24" s="6"/>
      <c r="Q24" s="6"/>
      <c r="R24" s="6"/>
      <c r="S24" s="6"/>
      <c r="T24" s="6"/>
      <c r="U24" s="6"/>
      <c r="V24" s="6"/>
      <c r="W24" s="6"/>
      <c r="X24" s="6"/>
      <c r="Y24" s="6"/>
      <c r="Z24" s="6"/>
    </row>
    <row r="25" spans="1:26" ht="12.75" customHeight="1" x14ac:dyDescent="0.25">
      <c r="A25" s="107"/>
      <c r="B25" s="6"/>
      <c r="C25" s="6"/>
      <c r="D25" s="6"/>
      <c r="E25" s="6"/>
      <c r="F25" s="6"/>
      <c r="G25" s="6"/>
      <c r="H25" s="6"/>
      <c r="I25" s="6"/>
      <c r="J25" s="6"/>
      <c r="K25" s="6"/>
      <c r="L25" s="6"/>
      <c r="M25" s="6"/>
      <c r="N25" s="6"/>
      <c r="O25" s="6"/>
      <c r="P25" s="6"/>
      <c r="Q25" s="6"/>
      <c r="R25" s="6"/>
      <c r="S25" s="6"/>
      <c r="T25" s="6"/>
      <c r="U25" s="6"/>
      <c r="V25" s="6"/>
      <c r="W25" s="6"/>
      <c r="X25" s="6"/>
      <c r="Y25" s="6"/>
      <c r="Z25" s="6"/>
    </row>
    <row r="26" spans="1:26" ht="12.75" customHeight="1" x14ac:dyDescent="0.25">
      <c r="A26" s="107"/>
      <c r="B26" s="6"/>
      <c r="C26" s="6"/>
      <c r="D26" s="6"/>
      <c r="E26" s="6"/>
      <c r="F26" s="6"/>
      <c r="G26" s="6"/>
      <c r="H26" s="6"/>
      <c r="I26" s="6"/>
      <c r="J26" s="6"/>
      <c r="K26" s="6"/>
      <c r="L26" s="6"/>
      <c r="M26" s="6"/>
      <c r="N26" s="6"/>
      <c r="O26" s="6"/>
      <c r="P26" s="6"/>
      <c r="Q26" s="6"/>
      <c r="R26" s="6"/>
      <c r="S26" s="6"/>
      <c r="T26" s="6"/>
      <c r="U26" s="6"/>
      <c r="V26" s="6"/>
      <c r="W26" s="6"/>
      <c r="X26" s="6"/>
      <c r="Y26" s="6"/>
      <c r="Z26" s="6"/>
    </row>
    <row r="27" spans="1:26" ht="12.75" customHeight="1" x14ac:dyDescent="0.25">
      <c r="A27" s="107"/>
      <c r="B27" s="6"/>
      <c r="C27" s="6"/>
      <c r="D27" s="6"/>
      <c r="E27" s="6"/>
      <c r="F27" s="6"/>
      <c r="G27" s="6"/>
      <c r="H27" s="6"/>
      <c r="I27" s="6"/>
      <c r="J27" s="6"/>
      <c r="K27" s="6"/>
      <c r="L27" s="6"/>
      <c r="M27" s="6"/>
      <c r="N27" s="6"/>
      <c r="O27" s="6"/>
      <c r="P27" s="6"/>
      <c r="Q27" s="6"/>
      <c r="R27" s="6"/>
      <c r="S27" s="6"/>
      <c r="T27" s="6"/>
      <c r="U27" s="6"/>
      <c r="V27" s="6"/>
      <c r="W27" s="6"/>
      <c r="X27" s="6"/>
      <c r="Y27" s="6"/>
      <c r="Z27" s="6"/>
    </row>
    <row r="28" spans="1:26" ht="12.75" customHeight="1" x14ac:dyDescent="0.25">
      <c r="A28" s="107"/>
      <c r="B28" s="6"/>
      <c r="C28" s="6"/>
      <c r="D28" s="6"/>
      <c r="E28" s="6"/>
      <c r="F28" s="6"/>
      <c r="G28" s="6"/>
      <c r="H28" s="6"/>
      <c r="I28" s="6"/>
      <c r="J28" s="6"/>
      <c r="K28" s="6"/>
      <c r="L28" s="6"/>
      <c r="M28" s="6"/>
      <c r="N28" s="6"/>
      <c r="O28" s="6"/>
      <c r="P28" s="6"/>
      <c r="Q28" s="6"/>
      <c r="R28" s="6"/>
      <c r="S28" s="6"/>
      <c r="T28" s="6"/>
      <c r="U28" s="6"/>
      <c r="V28" s="6"/>
      <c r="W28" s="6"/>
      <c r="X28" s="6"/>
      <c r="Y28" s="6"/>
      <c r="Z28" s="6"/>
    </row>
    <row r="29" spans="1:26" ht="12.75" customHeight="1" x14ac:dyDescent="0.25">
      <c r="A29" s="107"/>
      <c r="B29" s="6"/>
      <c r="C29" s="6"/>
      <c r="D29" s="6"/>
      <c r="E29" s="6"/>
      <c r="F29" s="6"/>
      <c r="G29" s="6"/>
      <c r="H29" s="6"/>
      <c r="I29" s="6"/>
      <c r="J29" s="6"/>
      <c r="K29" s="6"/>
      <c r="L29" s="6"/>
      <c r="M29" s="6"/>
      <c r="N29" s="6"/>
      <c r="O29" s="6"/>
      <c r="P29" s="6"/>
      <c r="Q29" s="6"/>
      <c r="R29" s="6"/>
      <c r="S29" s="6"/>
      <c r="T29" s="6"/>
      <c r="U29" s="6"/>
      <c r="V29" s="6"/>
      <c r="W29" s="6"/>
      <c r="X29" s="6"/>
      <c r="Y29" s="6"/>
      <c r="Z29" s="6"/>
    </row>
    <row r="30" spans="1:26" ht="12.75" customHeight="1" x14ac:dyDescent="0.25">
      <c r="A30" s="107"/>
      <c r="B30" s="6"/>
      <c r="C30" s="6"/>
      <c r="D30" s="6"/>
      <c r="E30" s="6"/>
      <c r="F30" s="6"/>
      <c r="G30" s="6"/>
      <c r="H30" s="6"/>
      <c r="I30" s="6"/>
      <c r="J30" s="6"/>
      <c r="K30" s="6"/>
      <c r="L30" s="6"/>
      <c r="M30" s="6"/>
      <c r="N30" s="6"/>
      <c r="O30" s="6"/>
      <c r="P30" s="6"/>
      <c r="Q30" s="6"/>
      <c r="R30" s="6"/>
      <c r="S30" s="6"/>
      <c r="T30" s="6"/>
      <c r="U30" s="6"/>
      <c r="V30" s="6"/>
      <c r="W30" s="6"/>
      <c r="X30" s="6"/>
      <c r="Y30" s="6"/>
      <c r="Z30" s="6"/>
    </row>
    <row r="31" spans="1:26" ht="12.75" customHeight="1" x14ac:dyDescent="0.25">
      <c r="A31" s="107"/>
      <c r="B31" s="6"/>
      <c r="C31" s="6"/>
      <c r="D31" s="6"/>
      <c r="E31" s="6"/>
      <c r="F31" s="6"/>
      <c r="G31" s="6"/>
      <c r="H31" s="6"/>
      <c r="I31" s="6"/>
      <c r="J31" s="6"/>
      <c r="K31" s="6"/>
      <c r="L31" s="6"/>
      <c r="M31" s="6"/>
      <c r="N31" s="6"/>
      <c r="O31" s="6"/>
      <c r="P31" s="6"/>
      <c r="Q31" s="6"/>
      <c r="R31" s="6"/>
      <c r="S31" s="6"/>
      <c r="T31" s="6"/>
      <c r="U31" s="6"/>
      <c r="V31" s="6"/>
      <c r="W31" s="6"/>
      <c r="X31" s="6"/>
      <c r="Y31" s="6"/>
      <c r="Z31" s="6"/>
    </row>
    <row r="32" spans="1:26" ht="12.75" customHeight="1" x14ac:dyDescent="0.25">
      <c r="A32" s="107"/>
      <c r="B32" s="6"/>
      <c r="C32" s="6"/>
      <c r="D32" s="6"/>
      <c r="E32" s="6"/>
      <c r="F32" s="6"/>
      <c r="G32" s="6"/>
      <c r="H32" s="6"/>
      <c r="I32" s="6"/>
      <c r="J32" s="6"/>
      <c r="K32" s="6"/>
      <c r="L32" s="6"/>
      <c r="M32" s="6"/>
      <c r="N32" s="6"/>
      <c r="O32" s="6"/>
      <c r="P32" s="6"/>
      <c r="Q32" s="6"/>
      <c r="R32" s="6"/>
      <c r="S32" s="6"/>
      <c r="T32" s="6"/>
      <c r="U32" s="6"/>
      <c r="V32" s="6"/>
      <c r="W32" s="6"/>
      <c r="X32" s="6"/>
      <c r="Y32" s="6"/>
      <c r="Z32" s="6"/>
    </row>
    <row r="33" spans="1:26" ht="12.75" customHeight="1" x14ac:dyDescent="0.25">
      <c r="A33" s="107"/>
      <c r="B33" s="6"/>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x14ac:dyDescent="0.25">
      <c r="A34" s="107"/>
      <c r="B34" s="6"/>
      <c r="C34" s="6"/>
      <c r="D34" s="6"/>
      <c r="E34" s="6"/>
      <c r="F34" s="6"/>
      <c r="G34" s="6"/>
      <c r="H34" s="6"/>
      <c r="I34" s="6"/>
      <c r="J34" s="6"/>
      <c r="K34" s="6"/>
      <c r="L34" s="6"/>
      <c r="M34" s="6"/>
      <c r="N34" s="6"/>
      <c r="O34" s="6"/>
      <c r="P34" s="6"/>
      <c r="Q34" s="6"/>
      <c r="R34" s="6"/>
      <c r="S34" s="6"/>
      <c r="T34" s="6"/>
      <c r="U34" s="6"/>
      <c r="V34" s="6"/>
      <c r="W34" s="6"/>
      <c r="X34" s="6"/>
      <c r="Y34" s="6"/>
      <c r="Z34" s="6"/>
    </row>
    <row r="35" spans="1:26" ht="12.75" customHeight="1" x14ac:dyDescent="0.25">
      <c r="A35" s="107"/>
      <c r="B35" s="6"/>
      <c r="C35" s="6"/>
      <c r="D35" s="6"/>
      <c r="E35" s="6"/>
      <c r="F35" s="6"/>
      <c r="G35" s="6"/>
      <c r="H35" s="6"/>
      <c r="I35" s="6"/>
      <c r="J35" s="6"/>
      <c r="K35" s="6"/>
      <c r="L35" s="6"/>
      <c r="M35" s="6"/>
      <c r="N35" s="6"/>
      <c r="O35" s="6"/>
      <c r="P35" s="6"/>
      <c r="Q35" s="6"/>
      <c r="R35" s="6"/>
      <c r="S35" s="6"/>
      <c r="T35" s="6"/>
      <c r="U35" s="6"/>
      <c r="V35" s="6"/>
      <c r="W35" s="6"/>
      <c r="X35" s="6"/>
      <c r="Y35" s="6"/>
      <c r="Z35" s="6"/>
    </row>
    <row r="36" spans="1:26" ht="12.75" customHeight="1" x14ac:dyDescent="0.25">
      <c r="A36" s="107"/>
      <c r="B36" s="6"/>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x14ac:dyDescent="0.25">
      <c r="A37" s="107"/>
      <c r="B37" s="6"/>
      <c r="C37" s="6"/>
      <c r="D37" s="6"/>
      <c r="E37" s="6"/>
      <c r="F37" s="6"/>
      <c r="G37" s="6"/>
      <c r="H37" s="6"/>
      <c r="I37" s="6"/>
      <c r="J37" s="6"/>
      <c r="K37" s="6"/>
      <c r="L37" s="6"/>
      <c r="M37" s="6"/>
      <c r="N37" s="6"/>
      <c r="O37" s="6"/>
      <c r="P37" s="6"/>
      <c r="Q37" s="6"/>
      <c r="R37" s="6"/>
      <c r="S37" s="6"/>
      <c r="T37" s="6"/>
      <c r="U37" s="6"/>
      <c r="V37" s="6"/>
      <c r="W37" s="6"/>
      <c r="X37" s="6"/>
      <c r="Y37" s="6"/>
      <c r="Z37" s="6"/>
    </row>
    <row r="38" spans="1:26" ht="12.75" customHeight="1" x14ac:dyDescent="0.25">
      <c r="A38" s="107"/>
      <c r="B38" s="6"/>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x14ac:dyDescent="0.25">
      <c r="A39" s="107"/>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x14ac:dyDescent="0.25">
      <c r="A40" s="107"/>
      <c r="B40" s="6"/>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x14ac:dyDescent="0.25">
      <c r="A41" s="107"/>
      <c r="B41" s="6"/>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x14ac:dyDescent="0.25">
      <c r="A42" s="107"/>
      <c r="B42" s="6"/>
      <c r="C42" s="6"/>
      <c r="D42" s="6"/>
      <c r="E42" s="6"/>
      <c r="F42" s="6"/>
      <c r="G42" s="6"/>
      <c r="H42" s="6"/>
      <c r="I42" s="6"/>
      <c r="J42" s="6"/>
      <c r="K42" s="6"/>
      <c r="L42" s="6"/>
      <c r="M42" s="6"/>
      <c r="N42" s="6"/>
      <c r="O42" s="6"/>
      <c r="P42" s="6"/>
      <c r="Q42" s="6"/>
      <c r="R42" s="6"/>
      <c r="S42" s="6"/>
      <c r="T42" s="6"/>
      <c r="U42" s="6"/>
      <c r="V42" s="6"/>
      <c r="W42" s="6"/>
      <c r="X42" s="6"/>
      <c r="Y42" s="6"/>
      <c r="Z42" s="6"/>
    </row>
    <row r="43" spans="1:26" ht="12.75" customHeight="1" x14ac:dyDescent="0.25">
      <c r="A43" s="107"/>
      <c r="B43" s="6"/>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x14ac:dyDescent="0.25">
      <c r="A44" s="107"/>
      <c r="B44" s="6"/>
      <c r="C44" s="6"/>
      <c r="D44" s="6"/>
      <c r="E44" s="6"/>
      <c r="F44" s="6"/>
      <c r="G44" s="6"/>
      <c r="H44" s="6"/>
      <c r="I44" s="6"/>
      <c r="J44" s="6"/>
      <c r="K44" s="6"/>
      <c r="L44" s="6"/>
      <c r="M44" s="6"/>
      <c r="N44" s="6"/>
      <c r="O44" s="6"/>
      <c r="P44" s="6"/>
      <c r="Q44" s="6"/>
      <c r="R44" s="6"/>
      <c r="S44" s="6"/>
      <c r="T44" s="6"/>
      <c r="U44" s="6"/>
      <c r="V44" s="6"/>
      <c r="W44" s="6"/>
      <c r="X44" s="6"/>
      <c r="Y44" s="6"/>
      <c r="Z44" s="6"/>
    </row>
    <row r="45" spans="1:26" ht="12.75" customHeight="1" x14ac:dyDescent="0.25">
      <c r="A45" s="107"/>
      <c r="B45" s="6"/>
      <c r="C45" s="6"/>
      <c r="D45" s="6"/>
      <c r="E45" s="6"/>
      <c r="F45" s="6"/>
      <c r="G45" s="6"/>
      <c r="H45" s="6"/>
      <c r="I45" s="6"/>
      <c r="J45" s="6"/>
      <c r="K45" s="6"/>
      <c r="L45" s="6"/>
      <c r="M45" s="6"/>
      <c r="N45" s="6"/>
      <c r="O45" s="6"/>
      <c r="P45" s="6"/>
      <c r="Q45" s="6"/>
      <c r="R45" s="6"/>
      <c r="S45" s="6"/>
      <c r="T45" s="6"/>
      <c r="U45" s="6"/>
      <c r="V45" s="6"/>
      <c r="W45" s="6"/>
      <c r="X45" s="6"/>
      <c r="Y45" s="6"/>
      <c r="Z45" s="6"/>
    </row>
    <row r="46" spans="1:26" ht="12.75" customHeight="1" x14ac:dyDescent="0.25">
      <c r="A46" s="107"/>
      <c r="B46" s="6"/>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x14ac:dyDescent="0.25">
      <c r="A47" s="107"/>
      <c r="B47" s="6"/>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x14ac:dyDescent="0.25">
      <c r="A48" s="107"/>
      <c r="B48" s="6"/>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x14ac:dyDescent="0.25">
      <c r="A49" s="107"/>
      <c r="B49" s="6"/>
      <c r="C49" s="6"/>
      <c r="D49" s="6"/>
      <c r="E49" s="6"/>
      <c r="F49" s="6"/>
      <c r="G49" s="6"/>
      <c r="H49" s="6"/>
      <c r="I49" s="6"/>
      <c r="J49" s="6"/>
      <c r="K49" s="6"/>
      <c r="L49" s="6"/>
      <c r="M49" s="6"/>
      <c r="N49" s="6"/>
      <c r="O49" s="6"/>
      <c r="P49" s="6"/>
      <c r="Q49" s="6"/>
      <c r="R49" s="6"/>
      <c r="S49" s="6"/>
      <c r="T49" s="6"/>
      <c r="U49" s="6"/>
      <c r="V49" s="6"/>
      <c r="W49" s="6"/>
      <c r="X49" s="6"/>
      <c r="Y49" s="6"/>
      <c r="Z49" s="6"/>
    </row>
    <row r="50" spans="1:26" ht="12.75" customHeight="1" x14ac:dyDescent="0.25">
      <c r="A50" s="107"/>
      <c r="B50" s="6"/>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x14ac:dyDescent="0.25">
      <c r="A51" s="107"/>
      <c r="B51" s="6"/>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x14ac:dyDescent="0.25">
      <c r="A52" s="107"/>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x14ac:dyDescent="0.25">
      <c r="A53" s="107"/>
      <c r="B53" s="6"/>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x14ac:dyDescent="0.25">
      <c r="A54" s="107"/>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x14ac:dyDescent="0.25">
      <c r="A55" s="107"/>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x14ac:dyDescent="0.25">
      <c r="A56" s="107"/>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x14ac:dyDescent="0.25">
      <c r="A57" s="107"/>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x14ac:dyDescent="0.25">
      <c r="A58" s="107"/>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x14ac:dyDescent="0.25">
      <c r="A59" s="107"/>
      <c r="B59" s="6"/>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x14ac:dyDescent="0.25">
      <c r="A60" s="107"/>
      <c r="B60" s="6"/>
      <c r="C60" s="6"/>
      <c r="D60" s="6"/>
      <c r="E60" s="6"/>
      <c r="F60" s="6"/>
      <c r="G60" s="6"/>
      <c r="H60" s="6"/>
      <c r="I60" s="6"/>
      <c r="J60" s="6"/>
      <c r="K60" s="6"/>
      <c r="L60" s="6"/>
      <c r="M60" s="6"/>
      <c r="N60" s="6"/>
      <c r="O60" s="6"/>
      <c r="P60" s="6"/>
      <c r="Q60" s="6"/>
      <c r="R60" s="6"/>
      <c r="S60" s="6"/>
      <c r="T60" s="6"/>
      <c r="U60" s="6"/>
      <c r="V60" s="6"/>
      <c r="W60" s="6"/>
      <c r="X60" s="6"/>
      <c r="Y60" s="6"/>
      <c r="Z60" s="6"/>
    </row>
    <row r="61" spans="1:26" ht="12.75" customHeight="1" x14ac:dyDescent="0.25">
      <c r="A61" s="107"/>
      <c r="B61" s="6"/>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x14ac:dyDescent="0.25">
      <c r="A62" s="107"/>
      <c r="B62" s="6"/>
      <c r="C62" s="6"/>
      <c r="D62" s="6"/>
      <c r="E62" s="6"/>
      <c r="F62" s="6"/>
      <c r="G62" s="6"/>
      <c r="H62" s="6"/>
      <c r="I62" s="6"/>
      <c r="J62" s="6"/>
      <c r="K62" s="6"/>
      <c r="L62" s="6"/>
      <c r="M62" s="6"/>
      <c r="N62" s="6"/>
      <c r="O62" s="6"/>
      <c r="P62" s="6"/>
      <c r="Q62" s="6"/>
      <c r="R62" s="6"/>
      <c r="S62" s="6"/>
      <c r="T62" s="6"/>
      <c r="U62" s="6"/>
      <c r="V62" s="6"/>
      <c r="W62" s="6"/>
      <c r="X62" s="6"/>
      <c r="Y62" s="6"/>
      <c r="Z62" s="6"/>
    </row>
    <row r="63" spans="1:26" ht="12.75" customHeight="1" x14ac:dyDescent="0.25">
      <c r="A63" s="107"/>
      <c r="B63" s="6"/>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x14ac:dyDescent="0.25">
      <c r="A64" s="107"/>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x14ac:dyDescent="0.25">
      <c r="A65" s="107"/>
      <c r="B65" s="6"/>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x14ac:dyDescent="0.25">
      <c r="A66" s="107"/>
      <c r="B66" s="6"/>
      <c r="C66" s="6"/>
      <c r="D66" s="6"/>
      <c r="E66" s="6"/>
      <c r="F66" s="6"/>
      <c r="G66" s="6"/>
      <c r="H66" s="6"/>
      <c r="I66" s="6"/>
      <c r="J66" s="6"/>
      <c r="K66" s="6"/>
      <c r="L66" s="6"/>
      <c r="M66" s="6"/>
      <c r="N66" s="6"/>
      <c r="O66" s="6"/>
      <c r="P66" s="6"/>
      <c r="Q66" s="6"/>
      <c r="R66" s="6"/>
      <c r="S66" s="6"/>
      <c r="T66" s="6"/>
      <c r="U66" s="6"/>
      <c r="V66" s="6"/>
      <c r="W66" s="6"/>
      <c r="X66" s="6"/>
      <c r="Y66" s="6"/>
      <c r="Z66" s="6"/>
    </row>
    <row r="67" spans="1:26" ht="12.75" customHeight="1" x14ac:dyDescent="0.25">
      <c r="A67" s="107"/>
      <c r="B67" s="6"/>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x14ac:dyDescent="0.25">
      <c r="A68" s="107"/>
      <c r="B68" s="6"/>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x14ac:dyDescent="0.25">
      <c r="A69" s="107"/>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x14ac:dyDescent="0.25">
      <c r="A70" s="107"/>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x14ac:dyDescent="0.25">
      <c r="A71" s="107"/>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x14ac:dyDescent="0.25">
      <c r="A72" s="107"/>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x14ac:dyDescent="0.25">
      <c r="A73" s="107"/>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x14ac:dyDescent="0.25">
      <c r="A74" s="107"/>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x14ac:dyDescent="0.25">
      <c r="A75" s="107"/>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x14ac:dyDescent="0.25">
      <c r="A76" s="107"/>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x14ac:dyDescent="0.25">
      <c r="A77" s="107"/>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x14ac:dyDescent="0.25">
      <c r="A78" s="107"/>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x14ac:dyDescent="0.25">
      <c r="A79" s="107"/>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x14ac:dyDescent="0.25">
      <c r="A80" s="107"/>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25">
      <c r="A81" s="107"/>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x14ac:dyDescent="0.25">
      <c r="A82" s="107"/>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5">
      <c r="A83" s="107"/>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5">
      <c r="A84" s="107"/>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5">
      <c r="A85" s="107"/>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5">
      <c r="A86" s="107"/>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5">
      <c r="A87" s="107"/>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5">
      <c r="A88" s="107"/>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5">
      <c r="A89" s="107"/>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5">
      <c r="A90" s="107"/>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5">
      <c r="A91" s="107"/>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5">
      <c r="A92" s="107"/>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5">
      <c r="A93" s="107"/>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5">
      <c r="A94" s="107"/>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5">
      <c r="A95" s="107"/>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5">
      <c r="A96" s="107"/>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5">
      <c r="A97" s="107"/>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5">
      <c r="A98" s="107"/>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5">
      <c r="A99" s="107"/>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x14ac:dyDescent="0.25">
      <c r="A100" s="107"/>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5">
      <c r="A101" s="107"/>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5">
      <c r="A102" s="107"/>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5">
      <c r="A103" s="107"/>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5">
      <c r="A104" s="107"/>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5">
      <c r="A105" s="107"/>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5">
      <c r="A106" s="107"/>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5">
      <c r="A107" s="107"/>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5">
      <c r="A108" s="107"/>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5">
      <c r="A109" s="107"/>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5">
      <c r="A110" s="107"/>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5">
      <c r="A111" s="107"/>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5">
      <c r="A112" s="107"/>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5">
      <c r="A113" s="107"/>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5">
      <c r="A114" s="107"/>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5">
      <c r="A115" s="107"/>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5">
      <c r="A116" s="107"/>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5">
      <c r="A117" s="107"/>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5">
      <c r="A118" s="107"/>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5">
      <c r="A119" s="107"/>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5">
      <c r="A120" s="107"/>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5">
      <c r="A121" s="107"/>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5">
      <c r="A122" s="107"/>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5">
      <c r="A123" s="107"/>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5">
      <c r="A124" s="107"/>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5">
      <c r="A125" s="107"/>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5">
      <c r="A126" s="107"/>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5">
      <c r="A127" s="107"/>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5">
      <c r="A128" s="107"/>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5">
      <c r="A129" s="107"/>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5">
      <c r="A130" s="107"/>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5">
      <c r="A131" s="107"/>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5">
      <c r="A132" s="107"/>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5">
      <c r="A133" s="107"/>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5">
      <c r="A134" s="107"/>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5">
      <c r="A135" s="107"/>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5">
      <c r="A136" s="107"/>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5">
      <c r="A137" s="107"/>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5">
      <c r="A138" s="107"/>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5">
      <c r="A139" s="107"/>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5">
      <c r="A140" s="107"/>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5">
      <c r="A141" s="107"/>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5">
      <c r="A142" s="107"/>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5">
      <c r="A143" s="107"/>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5">
      <c r="A144" s="107"/>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5">
      <c r="A145" s="107"/>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5">
      <c r="A146" s="107"/>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5">
      <c r="A147" s="107"/>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5">
      <c r="A148" s="107"/>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5">
      <c r="A149" s="107"/>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5">
      <c r="A150" s="107"/>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5">
      <c r="A151" s="107"/>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5">
      <c r="A152" s="107"/>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5">
      <c r="A153" s="107"/>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5">
      <c r="A154" s="107"/>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5">
      <c r="A155" s="107"/>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5">
      <c r="A156" s="107"/>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5">
      <c r="A157" s="107"/>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5">
      <c r="A158" s="107"/>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5">
      <c r="A159" s="107"/>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5">
      <c r="A160" s="107"/>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5">
      <c r="A161" s="107"/>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5">
      <c r="A162" s="107"/>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5">
      <c r="A163" s="107"/>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5">
      <c r="A164" s="107"/>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5">
      <c r="A165" s="107"/>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5">
      <c r="A166" s="107"/>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5">
      <c r="A167" s="107"/>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5">
      <c r="A168" s="107"/>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5">
      <c r="A169" s="107"/>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5">
      <c r="A170" s="107"/>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5">
      <c r="A171" s="107"/>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5">
      <c r="A172" s="107"/>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5">
      <c r="A173" s="107"/>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5">
      <c r="A174" s="107"/>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5">
      <c r="A175" s="107"/>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5">
      <c r="A176" s="107"/>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5">
      <c r="A177" s="107"/>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5">
      <c r="A178" s="107"/>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5">
      <c r="A179" s="107"/>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5">
      <c r="A180" s="107"/>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5">
      <c r="A181" s="107"/>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5">
      <c r="A182" s="107"/>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5">
      <c r="A183" s="107"/>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5">
      <c r="A184" s="107"/>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5">
      <c r="A185" s="107"/>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5">
      <c r="A186" s="107"/>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5">
      <c r="A187" s="107"/>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5">
      <c r="A188" s="107"/>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5">
      <c r="A189" s="107"/>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5">
      <c r="A190" s="107"/>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5">
      <c r="A191" s="107"/>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5">
      <c r="A192" s="107"/>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5">
      <c r="A193" s="107"/>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5">
      <c r="A194" s="107"/>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5">
      <c r="A195" s="107"/>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5">
      <c r="A196" s="107"/>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5">
      <c r="A197" s="107"/>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5">
      <c r="A198" s="107"/>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5">
      <c r="A199" s="107"/>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5">
      <c r="A200" s="107"/>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5">
      <c r="A201" s="107"/>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5">
      <c r="A202" s="107"/>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5">
      <c r="A203" s="107"/>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5">
      <c r="A204" s="107"/>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5">
      <c r="A205" s="107"/>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5">
      <c r="A206" s="107"/>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5">
      <c r="A207" s="107"/>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5">
      <c r="A208" s="107"/>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5">
      <c r="A209" s="107"/>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5">
      <c r="A210" s="107"/>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5">
      <c r="A211" s="107"/>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5">
      <c r="A212" s="107"/>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5">
      <c r="A213" s="107"/>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5">
      <c r="A214" s="107"/>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5">
      <c r="A215" s="107"/>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5">
      <c r="A216" s="107"/>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5">
      <c r="A217" s="107"/>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5">
      <c r="A218" s="107"/>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5">
      <c r="A219" s="107"/>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5">
      <c r="A220" s="107"/>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5">
      <c r="A221" s="107"/>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5">
      <c r="A222" s="107"/>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5">
      <c r="A223" s="107"/>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5">
      <c r="A224" s="107"/>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5">
      <c r="A225" s="107"/>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5">
      <c r="A226" s="107"/>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5">
      <c r="A227" s="107"/>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5">
      <c r="A228" s="107"/>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5">
      <c r="A229" s="107"/>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5">
      <c r="A230" s="107"/>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5">
      <c r="A231" s="107"/>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5">
      <c r="A232" s="107"/>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5">
      <c r="A233" s="107"/>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5">
      <c r="A234" s="107"/>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5">
      <c r="A235" s="107"/>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5">
      <c r="A236" s="107"/>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5">
      <c r="A237" s="107"/>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5">
      <c r="A238" s="107"/>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5">
      <c r="A239" s="107"/>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5">
      <c r="A240" s="107"/>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5">
      <c r="A241" s="107"/>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5">
      <c r="A242" s="107"/>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5">
      <c r="A243" s="107"/>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5">
      <c r="A244" s="107"/>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5">
      <c r="A245" s="107"/>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5">
      <c r="A246" s="107"/>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5">
      <c r="A247" s="107"/>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5">
      <c r="A248" s="107"/>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5">
      <c r="A249" s="107"/>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5">
      <c r="A250" s="107"/>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5">
      <c r="A251" s="107"/>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5">
      <c r="A252" s="107"/>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5">
      <c r="A253" s="107"/>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5">
      <c r="A254" s="107"/>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5">
      <c r="A255" s="107"/>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5">
      <c r="A256" s="107"/>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5">
      <c r="A257" s="107"/>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5">
      <c r="A258" s="107"/>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5">
      <c r="A259" s="107"/>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5">
      <c r="A260" s="107"/>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5">
      <c r="A261" s="107"/>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5">
      <c r="A262" s="107"/>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5">
      <c r="A263" s="107"/>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5">
      <c r="A264" s="107"/>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5">
      <c r="A265" s="107"/>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5">
      <c r="A266" s="107"/>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5">
      <c r="A267" s="107"/>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5">
      <c r="A268" s="107"/>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5">
      <c r="A269" s="107"/>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5">
      <c r="A270" s="107"/>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5">
      <c r="A271" s="107"/>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5">
      <c r="A272" s="107"/>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5">
      <c r="A273" s="107"/>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5">
      <c r="A274" s="107"/>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5">
      <c r="A275" s="107"/>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5">
      <c r="A276" s="107"/>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5">
      <c r="A277" s="107"/>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5">
      <c r="A278" s="107"/>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5">
      <c r="A279" s="107"/>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5">
      <c r="A280" s="107"/>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5">
      <c r="A281" s="107"/>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5">
      <c r="A282" s="107"/>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5">
      <c r="A283" s="107"/>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5">
      <c r="A284" s="107"/>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5">
      <c r="A285" s="107"/>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x14ac:dyDescent="0.25">
      <c r="A286" s="107"/>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x14ac:dyDescent="0.25">
      <c r="A287" s="107"/>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x14ac:dyDescent="0.25">
      <c r="A288" s="107"/>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x14ac:dyDescent="0.25">
      <c r="A289" s="107"/>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x14ac:dyDescent="0.25">
      <c r="A290" s="107"/>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x14ac:dyDescent="0.25">
      <c r="A291" s="107"/>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x14ac:dyDescent="0.25">
      <c r="A292" s="107"/>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x14ac:dyDescent="0.25">
      <c r="A293" s="107"/>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x14ac:dyDescent="0.25">
      <c r="A294" s="107"/>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x14ac:dyDescent="0.25">
      <c r="A295" s="107"/>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x14ac:dyDescent="0.25">
      <c r="A296" s="107"/>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x14ac:dyDescent="0.25">
      <c r="A297" s="107"/>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x14ac:dyDescent="0.25">
      <c r="A298" s="107"/>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x14ac:dyDescent="0.25">
      <c r="A299" s="107"/>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x14ac:dyDescent="0.25">
      <c r="A300" s="107"/>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x14ac:dyDescent="0.25">
      <c r="A301" s="107"/>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5">
      <c r="A302" s="107"/>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x14ac:dyDescent="0.25">
      <c r="A303" s="107"/>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x14ac:dyDescent="0.25">
      <c r="A304" s="107"/>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x14ac:dyDescent="0.25">
      <c r="A305" s="107"/>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x14ac:dyDescent="0.25">
      <c r="A306" s="107"/>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x14ac:dyDescent="0.25">
      <c r="A307" s="107"/>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x14ac:dyDescent="0.25">
      <c r="A308" s="107"/>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x14ac:dyDescent="0.25">
      <c r="A309" s="107"/>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x14ac:dyDescent="0.25">
      <c r="A310" s="107"/>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x14ac:dyDescent="0.25">
      <c r="A311" s="107"/>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x14ac:dyDescent="0.25">
      <c r="A312" s="107"/>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x14ac:dyDescent="0.25">
      <c r="A313" s="107"/>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x14ac:dyDescent="0.25">
      <c r="A314" s="107"/>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x14ac:dyDescent="0.25">
      <c r="A315" s="107"/>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x14ac:dyDescent="0.25">
      <c r="A316" s="107"/>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x14ac:dyDescent="0.25">
      <c r="A317" s="107"/>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x14ac:dyDescent="0.25">
      <c r="A318" s="107"/>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x14ac:dyDescent="0.25">
      <c r="A319" s="107"/>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x14ac:dyDescent="0.25">
      <c r="A320" s="107"/>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x14ac:dyDescent="0.25">
      <c r="A321" s="107"/>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x14ac:dyDescent="0.25">
      <c r="A322" s="107"/>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x14ac:dyDescent="0.25">
      <c r="A323" s="107"/>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x14ac:dyDescent="0.25">
      <c r="A324" s="107"/>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x14ac:dyDescent="0.25">
      <c r="A325" s="107"/>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x14ac:dyDescent="0.25">
      <c r="A326" s="107"/>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x14ac:dyDescent="0.25">
      <c r="A327" s="107"/>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x14ac:dyDescent="0.25">
      <c r="A328" s="107"/>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x14ac:dyDescent="0.25">
      <c r="A329" s="107"/>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x14ac:dyDescent="0.25">
      <c r="A330" s="107"/>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x14ac:dyDescent="0.25">
      <c r="A331" s="107"/>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x14ac:dyDescent="0.25">
      <c r="A332" s="107"/>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x14ac:dyDescent="0.25">
      <c r="A333" s="107"/>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x14ac:dyDescent="0.25">
      <c r="A334" s="107"/>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x14ac:dyDescent="0.25">
      <c r="A335" s="107"/>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x14ac:dyDescent="0.25">
      <c r="A336" s="107"/>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x14ac:dyDescent="0.25">
      <c r="A337" s="107"/>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x14ac:dyDescent="0.25">
      <c r="A338" s="107"/>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x14ac:dyDescent="0.25">
      <c r="A339" s="107"/>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x14ac:dyDescent="0.25">
      <c r="A340" s="107"/>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x14ac:dyDescent="0.25">
      <c r="A341" s="107"/>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x14ac:dyDescent="0.25">
      <c r="A342" s="107"/>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x14ac:dyDescent="0.25">
      <c r="A343" s="107"/>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x14ac:dyDescent="0.25">
      <c r="A344" s="107"/>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x14ac:dyDescent="0.25">
      <c r="A345" s="107"/>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x14ac:dyDescent="0.25">
      <c r="A346" s="107"/>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x14ac:dyDescent="0.25">
      <c r="A347" s="107"/>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x14ac:dyDescent="0.25">
      <c r="A348" s="107"/>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x14ac:dyDescent="0.25">
      <c r="A349" s="107"/>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x14ac:dyDescent="0.25">
      <c r="A350" s="107"/>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x14ac:dyDescent="0.25">
      <c r="A351" s="107"/>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x14ac:dyDescent="0.25">
      <c r="A352" s="107"/>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x14ac:dyDescent="0.25">
      <c r="A353" s="107"/>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x14ac:dyDescent="0.25">
      <c r="A354" s="107"/>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x14ac:dyDescent="0.25">
      <c r="A355" s="107"/>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x14ac:dyDescent="0.25">
      <c r="A356" s="107"/>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x14ac:dyDescent="0.25">
      <c r="A357" s="107"/>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x14ac:dyDescent="0.25">
      <c r="A358" s="107"/>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x14ac:dyDescent="0.25">
      <c r="A359" s="107"/>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x14ac:dyDescent="0.25">
      <c r="A360" s="107"/>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x14ac:dyDescent="0.25">
      <c r="A361" s="107"/>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x14ac:dyDescent="0.25">
      <c r="A362" s="107"/>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x14ac:dyDescent="0.25">
      <c r="A363" s="107"/>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x14ac:dyDescent="0.25">
      <c r="A364" s="107"/>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x14ac:dyDescent="0.25">
      <c r="A365" s="107"/>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x14ac:dyDescent="0.25">
      <c r="A366" s="107"/>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x14ac:dyDescent="0.25">
      <c r="A367" s="107"/>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x14ac:dyDescent="0.25">
      <c r="A368" s="107"/>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x14ac:dyDescent="0.25">
      <c r="A369" s="107"/>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x14ac:dyDescent="0.25">
      <c r="A370" s="107"/>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x14ac:dyDescent="0.25">
      <c r="A371" s="107"/>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x14ac:dyDescent="0.25">
      <c r="A372" s="107"/>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x14ac:dyDescent="0.25">
      <c r="A373" s="107"/>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x14ac:dyDescent="0.25">
      <c r="A374" s="107"/>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x14ac:dyDescent="0.25">
      <c r="A375" s="107"/>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x14ac:dyDescent="0.25">
      <c r="A376" s="107"/>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x14ac:dyDescent="0.25">
      <c r="A377" s="107"/>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x14ac:dyDescent="0.25">
      <c r="A378" s="107"/>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x14ac:dyDescent="0.25">
      <c r="A379" s="107"/>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x14ac:dyDescent="0.25">
      <c r="A380" s="107"/>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x14ac:dyDescent="0.25">
      <c r="A381" s="107"/>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x14ac:dyDescent="0.25">
      <c r="A382" s="107"/>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x14ac:dyDescent="0.25">
      <c r="A383" s="107"/>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x14ac:dyDescent="0.25">
      <c r="A384" s="107"/>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x14ac:dyDescent="0.25">
      <c r="A385" s="107"/>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x14ac:dyDescent="0.25">
      <c r="A386" s="107"/>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x14ac:dyDescent="0.25">
      <c r="A387" s="107"/>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x14ac:dyDescent="0.25">
      <c r="A388" s="107"/>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x14ac:dyDescent="0.25">
      <c r="A389" s="107"/>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x14ac:dyDescent="0.25">
      <c r="A390" s="107"/>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x14ac:dyDescent="0.25">
      <c r="A391" s="107"/>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x14ac:dyDescent="0.25">
      <c r="A392" s="107"/>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x14ac:dyDescent="0.25">
      <c r="A393" s="107"/>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x14ac:dyDescent="0.25">
      <c r="A394" s="107"/>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x14ac:dyDescent="0.25">
      <c r="A395" s="107"/>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x14ac:dyDescent="0.25">
      <c r="A396" s="107"/>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x14ac:dyDescent="0.25">
      <c r="A397" s="107"/>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x14ac:dyDescent="0.25">
      <c r="A398" s="107"/>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x14ac:dyDescent="0.25">
      <c r="A399" s="107"/>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x14ac:dyDescent="0.25">
      <c r="A400" s="107"/>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x14ac:dyDescent="0.25">
      <c r="A401" s="107"/>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x14ac:dyDescent="0.25">
      <c r="A402" s="107"/>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x14ac:dyDescent="0.25">
      <c r="A403" s="107"/>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x14ac:dyDescent="0.25">
      <c r="A404" s="107"/>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x14ac:dyDescent="0.25">
      <c r="A405" s="107"/>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x14ac:dyDescent="0.25">
      <c r="A406" s="107"/>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x14ac:dyDescent="0.25">
      <c r="A407" s="107"/>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x14ac:dyDescent="0.25">
      <c r="A408" s="107"/>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x14ac:dyDescent="0.25">
      <c r="A409" s="107"/>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x14ac:dyDescent="0.25">
      <c r="A410" s="107"/>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x14ac:dyDescent="0.25">
      <c r="A411" s="107"/>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x14ac:dyDescent="0.25">
      <c r="A412" s="107"/>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x14ac:dyDescent="0.25">
      <c r="A413" s="107"/>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x14ac:dyDescent="0.25">
      <c r="A414" s="107"/>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x14ac:dyDescent="0.25">
      <c r="A415" s="107"/>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x14ac:dyDescent="0.25">
      <c r="A416" s="107"/>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x14ac:dyDescent="0.25">
      <c r="A417" s="107"/>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x14ac:dyDescent="0.25">
      <c r="A418" s="107"/>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x14ac:dyDescent="0.25">
      <c r="A419" s="107"/>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x14ac:dyDescent="0.25">
      <c r="A420" s="107"/>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x14ac:dyDescent="0.25">
      <c r="A421" s="107"/>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x14ac:dyDescent="0.25">
      <c r="A422" s="107"/>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x14ac:dyDescent="0.25">
      <c r="A423" s="107"/>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x14ac:dyDescent="0.25">
      <c r="A424" s="107"/>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x14ac:dyDescent="0.25">
      <c r="A425" s="107"/>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x14ac:dyDescent="0.25">
      <c r="A426" s="107"/>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x14ac:dyDescent="0.25">
      <c r="A427" s="107"/>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x14ac:dyDescent="0.25">
      <c r="A428" s="107"/>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x14ac:dyDescent="0.25">
      <c r="A429" s="107"/>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x14ac:dyDescent="0.25">
      <c r="A430" s="107"/>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x14ac:dyDescent="0.25">
      <c r="A431" s="107"/>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x14ac:dyDescent="0.25">
      <c r="A432" s="107"/>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x14ac:dyDescent="0.25">
      <c r="A433" s="107"/>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x14ac:dyDescent="0.25">
      <c r="A434" s="107"/>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x14ac:dyDescent="0.25">
      <c r="A435" s="107"/>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x14ac:dyDescent="0.25">
      <c r="A436" s="107"/>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x14ac:dyDescent="0.25">
      <c r="A437" s="107"/>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x14ac:dyDescent="0.25">
      <c r="A438" s="107"/>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x14ac:dyDescent="0.25">
      <c r="A439" s="107"/>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x14ac:dyDescent="0.25">
      <c r="A440" s="107"/>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x14ac:dyDescent="0.25">
      <c r="A441" s="107"/>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x14ac:dyDescent="0.25">
      <c r="A442" s="107"/>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x14ac:dyDescent="0.25">
      <c r="A443" s="107"/>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x14ac:dyDescent="0.25">
      <c r="A444" s="107"/>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x14ac:dyDescent="0.25">
      <c r="A445" s="107"/>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x14ac:dyDescent="0.25">
      <c r="A446" s="107"/>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x14ac:dyDescent="0.25">
      <c r="A447" s="107"/>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x14ac:dyDescent="0.25">
      <c r="A448" s="107"/>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x14ac:dyDescent="0.25">
      <c r="A449" s="107"/>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x14ac:dyDescent="0.25">
      <c r="A450" s="107"/>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x14ac:dyDescent="0.25">
      <c r="A451" s="107"/>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x14ac:dyDescent="0.25">
      <c r="A452" s="107"/>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x14ac:dyDescent="0.25">
      <c r="A453" s="107"/>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x14ac:dyDescent="0.25">
      <c r="A454" s="107"/>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x14ac:dyDescent="0.25">
      <c r="A455" s="107"/>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x14ac:dyDescent="0.25">
      <c r="A456" s="107"/>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x14ac:dyDescent="0.25">
      <c r="A457" s="107"/>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x14ac:dyDescent="0.25">
      <c r="A458" s="107"/>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x14ac:dyDescent="0.25">
      <c r="A459" s="107"/>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x14ac:dyDescent="0.25">
      <c r="A460" s="107"/>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x14ac:dyDescent="0.25">
      <c r="A461" s="107"/>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x14ac:dyDescent="0.25">
      <c r="A462" s="107"/>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x14ac:dyDescent="0.25">
      <c r="A463" s="107"/>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x14ac:dyDescent="0.25">
      <c r="A464" s="107"/>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x14ac:dyDescent="0.25">
      <c r="A465" s="107"/>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x14ac:dyDescent="0.25">
      <c r="A466" s="107"/>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x14ac:dyDescent="0.25">
      <c r="A467" s="107"/>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x14ac:dyDescent="0.25">
      <c r="A468" s="107"/>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x14ac:dyDescent="0.25">
      <c r="A469" s="107"/>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x14ac:dyDescent="0.25">
      <c r="A470" s="107"/>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x14ac:dyDescent="0.25">
      <c r="A471" s="107"/>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x14ac:dyDescent="0.25">
      <c r="A472" s="107"/>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x14ac:dyDescent="0.25">
      <c r="A473" s="107"/>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x14ac:dyDescent="0.25">
      <c r="A474" s="107"/>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x14ac:dyDescent="0.25">
      <c r="A475" s="107"/>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x14ac:dyDescent="0.25">
      <c r="A476" s="107"/>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x14ac:dyDescent="0.25">
      <c r="A477" s="107"/>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x14ac:dyDescent="0.25">
      <c r="A478" s="107"/>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x14ac:dyDescent="0.25">
      <c r="A479" s="107"/>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x14ac:dyDescent="0.25">
      <c r="A480" s="107"/>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x14ac:dyDescent="0.25">
      <c r="A481" s="107"/>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x14ac:dyDescent="0.25">
      <c r="A482" s="107"/>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x14ac:dyDescent="0.25">
      <c r="A483" s="107"/>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x14ac:dyDescent="0.25">
      <c r="A484" s="107"/>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x14ac:dyDescent="0.25">
      <c r="A485" s="107"/>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x14ac:dyDescent="0.25">
      <c r="A486" s="107"/>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x14ac:dyDescent="0.25">
      <c r="A487" s="107"/>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x14ac:dyDescent="0.25">
      <c r="A488" s="107"/>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x14ac:dyDescent="0.25">
      <c r="A489" s="107"/>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x14ac:dyDescent="0.25">
      <c r="A490" s="107"/>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x14ac:dyDescent="0.25">
      <c r="A491" s="107"/>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x14ac:dyDescent="0.25">
      <c r="A492" s="107"/>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x14ac:dyDescent="0.25">
      <c r="A493" s="107"/>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x14ac:dyDescent="0.25">
      <c r="A494" s="107"/>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x14ac:dyDescent="0.25">
      <c r="A495" s="107"/>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x14ac:dyDescent="0.25">
      <c r="A496" s="107"/>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x14ac:dyDescent="0.25">
      <c r="A497" s="107"/>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x14ac:dyDescent="0.25">
      <c r="A498" s="107"/>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x14ac:dyDescent="0.25">
      <c r="A499" s="107"/>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x14ac:dyDescent="0.25">
      <c r="A500" s="107"/>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x14ac:dyDescent="0.25">
      <c r="A501" s="107"/>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x14ac:dyDescent="0.25">
      <c r="A502" s="107"/>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x14ac:dyDescent="0.25">
      <c r="A503" s="107"/>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x14ac:dyDescent="0.25">
      <c r="A504" s="107"/>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x14ac:dyDescent="0.25">
      <c r="A505" s="107"/>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x14ac:dyDescent="0.25">
      <c r="A506" s="107"/>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x14ac:dyDescent="0.25">
      <c r="A507" s="107"/>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x14ac:dyDescent="0.25">
      <c r="A508" s="107"/>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x14ac:dyDescent="0.25">
      <c r="A509" s="107"/>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x14ac:dyDescent="0.25">
      <c r="A510" s="107"/>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x14ac:dyDescent="0.25">
      <c r="A511" s="107"/>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x14ac:dyDescent="0.25">
      <c r="A512" s="107"/>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x14ac:dyDescent="0.25">
      <c r="A513" s="107"/>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x14ac:dyDescent="0.25">
      <c r="A514" s="107"/>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x14ac:dyDescent="0.25">
      <c r="A515" s="107"/>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x14ac:dyDescent="0.25">
      <c r="A516" s="107"/>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x14ac:dyDescent="0.25">
      <c r="A517" s="107"/>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x14ac:dyDescent="0.25">
      <c r="A518" s="107"/>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x14ac:dyDescent="0.25">
      <c r="A519" s="107"/>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x14ac:dyDescent="0.25">
      <c r="A520" s="107"/>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x14ac:dyDescent="0.25">
      <c r="A521" s="107"/>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x14ac:dyDescent="0.25">
      <c r="A522" s="107"/>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x14ac:dyDescent="0.25">
      <c r="A523" s="107"/>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x14ac:dyDescent="0.25">
      <c r="A524" s="107"/>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x14ac:dyDescent="0.25">
      <c r="A525" s="107"/>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x14ac:dyDescent="0.25">
      <c r="A526" s="107"/>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x14ac:dyDescent="0.25">
      <c r="A527" s="107"/>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x14ac:dyDescent="0.25">
      <c r="A528" s="107"/>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x14ac:dyDescent="0.25">
      <c r="A529" s="107"/>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x14ac:dyDescent="0.25">
      <c r="A530" s="107"/>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x14ac:dyDescent="0.25">
      <c r="A531" s="107"/>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x14ac:dyDescent="0.25">
      <c r="A532" s="107"/>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x14ac:dyDescent="0.25">
      <c r="A533" s="107"/>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x14ac:dyDescent="0.25">
      <c r="A534" s="107"/>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x14ac:dyDescent="0.25">
      <c r="A535" s="107"/>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x14ac:dyDescent="0.25">
      <c r="A536" s="107"/>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x14ac:dyDescent="0.25">
      <c r="A537" s="107"/>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x14ac:dyDescent="0.25">
      <c r="A538" s="107"/>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x14ac:dyDescent="0.25">
      <c r="A539" s="107"/>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x14ac:dyDescent="0.25">
      <c r="A540" s="107"/>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x14ac:dyDescent="0.25">
      <c r="A541" s="107"/>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x14ac:dyDescent="0.25">
      <c r="A542" s="107"/>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x14ac:dyDescent="0.25">
      <c r="A543" s="107"/>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x14ac:dyDescent="0.25">
      <c r="A544" s="107"/>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x14ac:dyDescent="0.25">
      <c r="A545" s="107"/>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x14ac:dyDescent="0.25">
      <c r="A546" s="107"/>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x14ac:dyDescent="0.25">
      <c r="A547" s="107"/>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x14ac:dyDescent="0.25">
      <c r="A548" s="107"/>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x14ac:dyDescent="0.25">
      <c r="A549" s="107"/>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x14ac:dyDescent="0.25">
      <c r="A550" s="107"/>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x14ac:dyDescent="0.25">
      <c r="A551" s="107"/>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x14ac:dyDescent="0.25">
      <c r="A552" s="107"/>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x14ac:dyDescent="0.25">
      <c r="A553" s="107"/>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x14ac:dyDescent="0.25">
      <c r="A554" s="107"/>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x14ac:dyDescent="0.25">
      <c r="A555" s="107"/>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x14ac:dyDescent="0.25">
      <c r="A556" s="107"/>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x14ac:dyDescent="0.25">
      <c r="A557" s="107"/>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x14ac:dyDescent="0.25">
      <c r="A558" s="107"/>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x14ac:dyDescent="0.25">
      <c r="A559" s="107"/>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x14ac:dyDescent="0.25">
      <c r="A560" s="107"/>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x14ac:dyDescent="0.25">
      <c r="A561" s="107"/>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x14ac:dyDescent="0.25">
      <c r="A562" s="107"/>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x14ac:dyDescent="0.25">
      <c r="A563" s="107"/>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x14ac:dyDescent="0.25">
      <c r="A564" s="107"/>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x14ac:dyDescent="0.25">
      <c r="A565" s="107"/>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x14ac:dyDescent="0.25">
      <c r="A566" s="107"/>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x14ac:dyDescent="0.25">
      <c r="A567" s="107"/>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x14ac:dyDescent="0.25">
      <c r="A568" s="107"/>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x14ac:dyDescent="0.25">
      <c r="A569" s="107"/>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x14ac:dyDescent="0.25">
      <c r="A570" s="107"/>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x14ac:dyDescent="0.25">
      <c r="A571" s="107"/>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x14ac:dyDescent="0.25">
      <c r="A572" s="107"/>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x14ac:dyDescent="0.25">
      <c r="A573" s="107"/>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x14ac:dyDescent="0.25">
      <c r="A574" s="107"/>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x14ac:dyDescent="0.25">
      <c r="A575" s="107"/>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x14ac:dyDescent="0.25">
      <c r="A576" s="107"/>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x14ac:dyDescent="0.25">
      <c r="A577" s="107"/>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x14ac:dyDescent="0.25">
      <c r="A578" s="107"/>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x14ac:dyDescent="0.25">
      <c r="A579" s="107"/>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x14ac:dyDescent="0.25">
      <c r="A580" s="107"/>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x14ac:dyDescent="0.25">
      <c r="A581" s="107"/>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x14ac:dyDescent="0.25">
      <c r="A582" s="107"/>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x14ac:dyDescent="0.25">
      <c r="A583" s="107"/>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x14ac:dyDescent="0.25">
      <c r="A584" s="107"/>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x14ac:dyDescent="0.25">
      <c r="A585" s="107"/>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x14ac:dyDescent="0.25">
      <c r="A586" s="107"/>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x14ac:dyDescent="0.25">
      <c r="A587" s="107"/>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x14ac:dyDescent="0.25">
      <c r="A588" s="107"/>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x14ac:dyDescent="0.25">
      <c r="A589" s="107"/>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x14ac:dyDescent="0.25">
      <c r="A590" s="107"/>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x14ac:dyDescent="0.25">
      <c r="A591" s="107"/>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x14ac:dyDescent="0.25">
      <c r="A592" s="107"/>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x14ac:dyDescent="0.25">
      <c r="A593" s="107"/>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x14ac:dyDescent="0.25">
      <c r="A594" s="107"/>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x14ac:dyDescent="0.25">
      <c r="A595" s="107"/>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x14ac:dyDescent="0.25">
      <c r="A596" s="107"/>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x14ac:dyDescent="0.25">
      <c r="A597" s="107"/>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x14ac:dyDescent="0.25">
      <c r="A598" s="107"/>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x14ac:dyDescent="0.25">
      <c r="A599" s="107"/>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x14ac:dyDescent="0.25">
      <c r="A600" s="107"/>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x14ac:dyDescent="0.25">
      <c r="A601" s="107"/>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x14ac:dyDescent="0.25">
      <c r="A602" s="107"/>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x14ac:dyDescent="0.25">
      <c r="A603" s="107"/>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x14ac:dyDescent="0.25">
      <c r="A604" s="107"/>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x14ac:dyDescent="0.25">
      <c r="A605" s="107"/>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x14ac:dyDescent="0.25">
      <c r="A606" s="107"/>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x14ac:dyDescent="0.25">
      <c r="A607" s="107"/>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x14ac:dyDescent="0.25">
      <c r="A608" s="107"/>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x14ac:dyDescent="0.25">
      <c r="A609" s="107"/>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x14ac:dyDescent="0.25">
      <c r="A610" s="107"/>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x14ac:dyDescent="0.25">
      <c r="A611" s="107"/>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x14ac:dyDescent="0.25">
      <c r="A612" s="107"/>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x14ac:dyDescent="0.25">
      <c r="A613" s="107"/>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x14ac:dyDescent="0.25">
      <c r="A614" s="107"/>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x14ac:dyDescent="0.25">
      <c r="A615" s="107"/>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x14ac:dyDescent="0.25">
      <c r="A616" s="107"/>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x14ac:dyDescent="0.25">
      <c r="A617" s="107"/>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x14ac:dyDescent="0.25">
      <c r="A618" s="107"/>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x14ac:dyDescent="0.25">
      <c r="A619" s="107"/>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x14ac:dyDescent="0.25">
      <c r="A620" s="107"/>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x14ac:dyDescent="0.25">
      <c r="A621" s="107"/>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x14ac:dyDescent="0.25">
      <c r="A622" s="107"/>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x14ac:dyDescent="0.25">
      <c r="A623" s="107"/>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x14ac:dyDescent="0.25">
      <c r="A624" s="107"/>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x14ac:dyDescent="0.25">
      <c r="A625" s="107"/>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x14ac:dyDescent="0.25">
      <c r="A626" s="107"/>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x14ac:dyDescent="0.25">
      <c r="A627" s="107"/>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x14ac:dyDescent="0.25">
      <c r="A628" s="107"/>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x14ac:dyDescent="0.25">
      <c r="A629" s="107"/>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x14ac:dyDescent="0.25">
      <c r="A630" s="107"/>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x14ac:dyDescent="0.25">
      <c r="A631" s="107"/>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x14ac:dyDescent="0.25">
      <c r="A632" s="107"/>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x14ac:dyDescent="0.25">
      <c r="A633" s="107"/>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x14ac:dyDescent="0.25">
      <c r="A634" s="107"/>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x14ac:dyDescent="0.25">
      <c r="A635" s="107"/>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x14ac:dyDescent="0.25">
      <c r="A636" s="107"/>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x14ac:dyDescent="0.25">
      <c r="A637" s="107"/>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x14ac:dyDescent="0.25">
      <c r="A638" s="107"/>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x14ac:dyDescent="0.25">
      <c r="A639" s="107"/>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x14ac:dyDescent="0.25">
      <c r="A640" s="107"/>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x14ac:dyDescent="0.25">
      <c r="A641" s="107"/>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x14ac:dyDescent="0.25">
      <c r="A642" s="107"/>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x14ac:dyDescent="0.25">
      <c r="A643" s="107"/>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x14ac:dyDescent="0.25">
      <c r="A644" s="107"/>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x14ac:dyDescent="0.25">
      <c r="A645" s="107"/>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x14ac:dyDescent="0.25">
      <c r="A646" s="107"/>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x14ac:dyDescent="0.25">
      <c r="A647" s="107"/>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x14ac:dyDescent="0.25">
      <c r="A648" s="107"/>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x14ac:dyDescent="0.25">
      <c r="A649" s="107"/>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x14ac:dyDescent="0.25">
      <c r="A650" s="107"/>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x14ac:dyDescent="0.25">
      <c r="A651" s="107"/>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x14ac:dyDescent="0.25">
      <c r="A652" s="107"/>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x14ac:dyDescent="0.25">
      <c r="A653" s="107"/>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x14ac:dyDescent="0.25">
      <c r="A654" s="107"/>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x14ac:dyDescent="0.25">
      <c r="A655" s="107"/>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x14ac:dyDescent="0.25">
      <c r="A656" s="107"/>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x14ac:dyDescent="0.25">
      <c r="A657" s="107"/>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x14ac:dyDescent="0.25">
      <c r="A658" s="107"/>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x14ac:dyDescent="0.25">
      <c r="A659" s="107"/>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x14ac:dyDescent="0.25">
      <c r="A660" s="107"/>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x14ac:dyDescent="0.25">
      <c r="A661" s="107"/>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x14ac:dyDescent="0.25">
      <c r="A662" s="107"/>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x14ac:dyDescent="0.25">
      <c r="A663" s="107"/>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x14ac:dyDescent="0.25">
      <c r="A664" s="107"/>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x14ac:dyDescent="0.25">
      <c r="A665" s="107"/>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x14ac:dyDescent="0.25">
      <c r="A666" s="107"/>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x14ac:dyDescent="0.25">
      <c r="A667" s="107"/>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x14ac:dyDescent="0.25">
      <c r="A668" s="107"/>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x14ac:dyDescent="0.25">
      <c r="A669" s="107"/>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x14ac:dyDescent="0.25">
      <c r="A670" s="107"/>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x14ac:dyDescent="0.25">
      <c r="A671" s="107"/>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x14ac:dyDescent="0.25">
      <c r="A672" s="107"/>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x14ac:dyDescent="0.25">
      <c r="A673" s="107"/>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x14ac:dyDescent="0.25">
      <c r="A674" s="107"/>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x14ac:dyDescent="0.25">
      <c r="A675" s="107"/>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x14ac:dyDescent="0.25">
      <c r="A676" s="107"/>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x14ac:dyDescent="0.25">
      <c r="A677" s="107"/>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x14ac:dyDescent="0.25">
      <c r="A678" s="107"/>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x14ac:dyDescent="0.25">
      <c r="A679" s="107"/>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x14ac:dyDescent="0.25">
      <c r="A680" s="107"/>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x14ac:dyDescent="0.25">
      <c r="A681" s="107"/>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x14ac:dyDescent="0.25">
      <c r="A682" s="107"/>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x14ac:dyDescent="0.25">
      <c r="A683" s="107"/>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x14ac:dyDescent="0.25">
      <c r="A684" s="107"/>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x14ac:dyDescent="0.25">
      <c r="A685" s="107"/>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x14ac:dyDescent="0.25">
      <c r="A686" s="107"/>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x14ac:dyDescent="0.25">
      <c r="A687" s="107"/>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x14ac:dyDescent="0.25">
      <c r="A688" s="107"/>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x14ac:dyDescent="0.25">
      <c r="A689" s="107"/>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x14ac:dyDescent="0.25">
      <c r="A690" s="107"/>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x14ac:dyDescent="0.25">
      <c r="A691" s="107"/>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x14ac:dyDescent="0.25">
      <c r="A692" s="107"/>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x14ac:dyDescent="0.25">
      <c r="A693" s="107"/>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x14ac:dyDescent="0.25">
      <c r="A694" s="107"/>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x14ac:dyDescent="0.25">
      <c r="A695" s="107"/>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x14ac:dyDescent="0.25">
      <c r="A696" s="107"/>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x14ac:dyDescent="0.25">
      <c r="A697" s="107"/>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x14ac:dyDescent="0.25">
      <c r="A698" s="107"/>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x14ac:dyDescent="0.25">
      <c r="A699" s="107"/>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x14ac:dyDescent="0.25">
      <c r="A700" s="107"/>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x14ac:dyDescent="0.25">
      <c r="A701" s="107"/>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x14ac:dyDescent="0.25">
      <c r="A702" s="107"/>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x14ac:dyDescent="0.25">
      <c r="A703" s="107"/>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x14ac:dyDescent="0.25">
      <c r="A704" s="107"/>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x14ac:dyDescent="0.25">
      <c r="A705" s="107"/>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x14ac:dyDescent="0.25">
      <c r="A706" s="107"/>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x14ac:dyDescent="0.25">
      <c r="A707" s="107"/>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x14ac:dyDescent="0.25">
      <c r="A708" s="107"/>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x14ac:dyDescent="0.25">
      <c r="A709" s="107"/>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x14ac:dyDescent="0.25">
      <c r="A710" s="107"/>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x14ac:dyDescent="0.25">
      <c r="A711" s="107"/>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x14ac:dyDescent="0.25">
      <c r="A712" s="107"/>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x14ac:dyDescent="0.25">
      <c r="A713" s="107"/>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x14ac:dyDescent="0.25">
      <c r="A714" s="107"/>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x14ac:dyDescent="0.25">
      <c r="A715" s="107"/>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x14ac:dyDescent="0.25">
      <c r="A716" s="107"/>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x14ac:dyDescent="0.25">
      <c r="A717" s="107"/>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x14ac:dyDescent="0.25">
      <c r="A718" s="107"/>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x14ac:dyDescent="0.25">
      <c r="A719" s="107"/>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x14ac:dyDescent="0.25">
      <c r="A720" s="107"/>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x14ac:dyDescent="0.25">
      <c r="A721" s="107"/>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x14ac:dyDescent="0.25">
      <c r="A722" s="107"/>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x14ac:dyDescent="0.25">
      <c r="A723" s="107"/>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x14ac:dyDescent="0.25">
      <c r="A724" s="107"/>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x14ac:dyDescent="0.25">
      <c r="A725" s="107"/>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x14ac:dyDescent="0.25">
      <c r="A726" s="107"/>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x14ac:dyDescent="0.25">
      <c r="A727" s="107"/>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x14ac:dyDescent="0.25">
      <c r="A728" s="107"/>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x14ac:dyDescent="0.25">
      <c r="A729" s="107"/>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x14ac:dyDescent="0.25">
      <c r="A730" s="107"/>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x14ac:dyDescent="0.25">
      <c r="A731" s="107"/>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x14ac:dyDescent="0.25">
      <c r="A732" s="107"/>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x14ac:dyDescent="0.25">
      <c r="A733" s="107"/>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x14ac:dyDescent="0.25">
      <c r="A734" s="107"/>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x14ac:dyDescent="0.25">
      <c r="A735" s="107"/>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x14ac:dyDescent="0.25">
      <c r="A736" s="107"/>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x14ac:dyDescent="0.25">
      <c r="A737" s="107"/>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x14ac:dyDescent="0.25">
      <c r="A738" s="107"/>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x14ac:dyDescent="0.25">
      <c r="A739" s="107"/>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x14ac:dyDescent="0.25">
      <c r="A740" s="107"/>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x14ac:dyDescent="0.25">
      <c r="A741" s="107"/>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x14ac:dyDescent="0.25">
      <c r="A742" s="107"/>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x14ac:dyDescent="0.25">
      <c r="A743" s="107"/>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x14ac:dyDescent="0.25">
      <c r="A744" s="107"/>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x14ac:dyDescent="0.25">
      <c r="A745" s="107"/>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x14ac:dyDescent="0.25">
      <c r="A746" s="107"/>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x14ac:dyDescent="0.25">
      <c r="A747" s="107"/>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x14ac:dyDescent="0.25">
      <c r="A748" s="107"/>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x14ac:dyDescent="0.25">
      <c r="A749" s="107"/>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x14ac:dyDescent="0.25">
      <c r="A750" s="107"/>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x14ac:dyDescent="0.25">
      <c r="A751" s="107"/>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x14ac:dyDescent="0.25">
      <c r="A752" s="107"/>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x14ac:dyDescent="0.25">
      <c r="A753" s="107"/>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x14ac:dyDescent="0.25">
      <c r="A754" s="107"/>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x14ac:dyDescent="0.25">
      <c r="A755" s="107"/>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x14ac:dyDescent="0.25">
      <c r="A756" s="107"/>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x14ac:dyDescent="0.25">
      <c r="A757" s="107"/>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x14ac:dyDescent="0.25">
      <c r="A758" s="107"/>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x14ac:dyDescent="0.25">
      <c r="A759" s="107"/>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x14ac:dyDescent="0.25">
      <c r="A760" s="107"/>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x14ac:dyDescent="0.25">
      <c r="A761" s="107"/>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x14ac:dyDescent="0.25">
      <c r="A762" s="107"/>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x14ac:dyDescent="0.25">
      <c r="A763" s="107"/>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x14ac:dyDescent="0.25">
      <c r="A764" s="107"/>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x14ac:dyDescent="0.25">
      <c r="A765" s="107"/>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x14ac:dyDescent="0.25">
      <c r="A766" s="107"/>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x14ac:dyDescent="0.25">
      <c r="A767" s="107"/>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x14ac:dyDescent="0.25">
      <c r="A768" s="107"/>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x14ac:dyDescent="0.25">
      <c r="A769" s="107"/>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x14ac:dyDescent="0.25">
      <c r="A770" s="107"/>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x14ac:dyDescent="0.25">
      <c r="A771" s="107"/>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x14ac:dyDescent="0.25">
      <c r="A772" s="107"/>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x14ac:dyDescent="0.25">
      <c r="A773" s="107"/>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x14ac:dyDescent="0.25">
      <c r="A774" s="107"/>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x14ac:dyDescent="0.25">
      <c r="A775" s="107"/>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x14ac:dyDescent="0.25">
      <c r="A776" s="107"/>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x14ac:dyDescent="0.25">
      <c r="A777" s="107"/>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x14ac:dyDescent="0.25">
      <c r="A778" s="107"/>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x14ac:dyDescent="0.25">
      <c r="A779" s="107"/>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x14ac:dyDescent="0.25">
      <c r="A780" s="107"/>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x14ac:dyDescent="0.25">
      <c r="A781" s="107"/>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x14ac:dyDescent="0.25">
      <c r="A782" s="107"/>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x14ac:dyDescent="0.25">
      <c r="A783" s="107"/>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x14ac:dyDescent="0.25">
      <c r="A784" s="107"/>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x14ac:dyDescent="0.25">
      <c r="A785" s="107"/>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x14ac:dyDescent="0.25">
      <c r="A786" s="107"/>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x14ac:dyDescent="0.25">
      <c r="A787" s="107"/>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x14ac:dyDescent="0.25">
      <c r="A788" s="107"/>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x14ac:dyDescent="0.25">
      <c r="A789" s="107"/>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x14ac:dyDescent="0.25">
      <c r="A790" s="107"/>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x14ac:dyDescent="0.25">
      <c r="A791" s="107"/>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x14ac:dyDescent="0.25">
      <c r="A792" s="107"/>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x14ac:dyDescent="0.25">
      <c r="A793" s="107"/>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x14ac:dyDescent="0.25">
      <c r="A794" s="107"/>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x14ac:dyDescent="0.25">
      <c r="A795" s="107"/>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x14ac:dyDescent="0.25">
      <c r="A796" s="107"/>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x14ac:dyDescent="0.25">
      <c r="A797" s="107"/>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x14ac:dyDescent="0.25">
      <c r="A798" s="107"/>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x14ac:dyDescent="0.25">
      <c r="A799" s="107"/>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x14ac:dyDescent="0.25">
      <c r="A800" s="107"/>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x14ac:dyDescent="0.25">
      <c r="A801" s="107"/>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x14ac:dyDescent="0.25">
      <c r="A802" s="107"/>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x14ac:dyDescent="0.25">
      <c r="A803" s="107"/>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x14ac:dyDescent="0.25">
      <c r="A804" s="107"/>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x14ac:dyDescent="0.25">
      <c r="A805" s="107"/>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x14ac:dyDescent="0.25">
      <c r="A806" s="107"/>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x14ac:dyDescent="0.25">
      <c r="A807" s="107"/>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x14ac:dyDescent="0.25">
      <c r="A808" s="107"/>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x14ac:dyDescent="0.25">
      <c r="A809" s="107"/>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x14ac:dyDescent="0.25">
      <c r="A810" s="107"/>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x14ac:dyDescent="0.25">
      <c r="A811" s="107"/>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x14ac:dyDescent="0.25">
      <c r="A812" s="107"/>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x14ac:dyDescent="0.25">
      <c r="A813" s="107"/>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x14ac:dyDescent="0.25">
      <c r="A814" s="107"/>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x14ac:dyDescent="0.25">
      <c r="A815" s="107"/>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x14ac:dyDescent="0.25">
      <c r="A816" s="107"/>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x14ac:dyDescent="0.25">
      <c r="A817" s="107"/>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x14ac:dyDescent="0.25">
      <c r="A818" s="107"/>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x14ac:dyDescent="0.25">
      <c r="A819" s="107"/>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x14ac:dyDescent="0.25">
      <c r="A820" s="107"/>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x14ac:dyDescent="0.25">
      <c r="A821" s="107"/>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x14ac:dyDescent="0.25">
      <c r="A822" s="107"/>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x14ac:dyDescent="0.25">
      <c r="A823" s="107"/>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x14ac:dyDescent="0.25">
      <c r="A824" s="107"/>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x14ac:dyDescent="0.25">
      <c r="A825" s="107"/>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x14ac:dyDescent="0.25">
      <c r="A826" s="107"/>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x14ac:dyDescent="0.25">
      <c r="A827" s="107"/>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x14ac:dyDescent="0.25">
      <c r="A828" s="107"/>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x14ac:dyDescent="0.25">
      <c r="A829" s="107"/>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x14ac:dyDescent="0.25">
      <c r="A830" s="107"/>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x14ac:dyDescent="0.25">
      <c r="A831" s="107"/>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x14ac:dyDescent="0.25">
      <c r="A832" s="107"/>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x14ac:dyDescent="0.25">
      <c r="A833" s="107"/>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x14ac:dyDescent="0.25">
      <c r="A834" s="107"/>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x14ac:dyDescent="0.25">
      <c r="A835" s="107"/>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x14ac:dyDescent="0.25">
      <c r="A836" s="107"/>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x14ac:dyDescent="0.25">
      <c r="A837" s="107"/>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x14ac:dyDescent="0.25">
      <c r="A838" s="107"/>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x14ac:dyDescent="0.25">
      <c r="A839" s="107"/>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x14ac:dyDescent="0.25">
      <c r="A840" s="107"/>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x14ac:dyDescent="0.25">
      <c r="A841" s="107"/>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x14ac:dyDescent="0.25">
      <c r="A842" s="107"/>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x14ac:dyDescent="0.25">
      <c r="A843" s="107"/>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x14ac:dyDescent="0.25">
      <c r="A844" s="107"/>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x14ac:dyDescent="0.25">
      <c r="A845" s="107"/>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x14ac:dyDescent="0.25">
      <c r="A846" s="107"/>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x14ac:dyDescent="0.25">
      <c r="A847" s="107"/>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x14ac:dyDescent="0.25">
      <c r="A848" s="107"/>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x14ac:dyDescent="0.25">
      <c r="A849" s="107"/>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x14ac:dyDescent="0.25">
      <c r="A850" s="107"/>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x14ac:dyDescent="0.25">
      <c r="A851" s="107"/>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x14ac:dyDescent="0.25">
      <c r="A852" s="107"/>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x14ac:dyDescent="0.25">
      <c r="A853" s="107"/>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x14ac:dyDescent="0.25">
      <c r="A854" s="107"/>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x14ac:dyDescent="0.25">
      <c r="A855" s="107"/>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x14ac:dyDescent="0.25">
      <c r="A856" s="107"/>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x14ac:dyDescent="0.25">
      <c r="A857" s="107"/>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x14ac:dyDescent="0.25">
      <c r="A858" s="107"/>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x14ac:dyDescent="0.25">
      <c r="A859" s="107"/>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x14ac:dyDescent="0.25">
      <c r="A860" s="107"/>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x14ac:dyDescent="0.25">
      <c r="A861" s="107"/>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x14ac:dyDescent="0.25">
      <c r="A862" s="107"/>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x14ac:dyDescent="0.25">
      <c r="A863" s="107"/>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x14ac:dyDescent="0.25">
      <c r="A864" s="107"/>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x14ac:dyDescent="0.25">
      <c r="A865" s="107"/>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x14ac:dyDescent="0.25">
      <c r="A866" s="107"/>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x14ac:dyDescent="0.25">
      <c r="A867" s="107"/>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x14ac:dyDescent="0.25">
      <c r="A868" s="107"/>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x14ac:dyDescent="0.25">
      <c r="A869" s="107"/>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x14ac:dyDescent="0.25">
      <c r="A870" s="107"/>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x14ac:dyDescent="0.25">
      <c r="A871" s="107"/>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x14ac:dyDescent="0.25">
      <c r="A872" s="107"/>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x14ac:dyDescent="0.25">
      <c r="A873" s="107"/>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x14ac:dyDescent="0.25">
      <c r="A874" s="107"/>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x14ac:dyDescent="0.25">
      <c r="A875" s="107"/>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x14ac:dyDescent="0.25">
      <c r="A876" s="107"/>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x14ac:dyDescent="0.25">
      <c r="A877" s="107"/>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x14ac:dyDescent="0.25">
      <c r="A878" s="107"/>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x14ac:dyDescent="0.25">
      <c r="A879" s="107"/>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x14ac:dyDescent="0.25">
      <c r="A880" s="107"/>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x14ac:dyDescent="0.25">
      <c r="A881" s="107"/>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x14ac:dyDescent="0.25">
      <c r="A882" s="107"/>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x14ac:dyDescent="0.25">
      <c r="A883" s="107"/>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x14ac:dyDescent="0.25">
      <c r="A884" s="107"/>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x14ac:dyDescent="0.25">
      <c r="A885" s="107"/>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x14ac:dyDescent="0.25">
      <c r="A886" s="107"/>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x14ac:dyDescent="0.25">
      <c r="A887" s="107"/>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x14ac:dyDescent="0.25">
      <c r="A888" s="107"/>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x14ac:dyDescent="0.25">
      <c r="A889" s="107"/>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x14ac:dyDescent="0.25">
      <c r="A890" s="107"/>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x14ac:dyDescent="0.25">
      <c r="A891" s="107"/>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x14ac:dyDescent="0.25">
      <c r="A892" s="107"/>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x14ac:dyDescent="0.25">
      <c r="A893" s="107"/>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x14ac:dyDescent="0.25">
      <c r="A894" s="107"/>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x14ac:dyDescent="0.25">
      <c r="A895" s="107"/>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x14ac:dyDescent="0.25">
      <c r="A896" s="107"/>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x14ac:dyDescent="0.25">
      <c r="A897" s="107"/>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x14ac:dyDescent="0.25">
      <c r="A898" s="107"/>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x14ac:dyDescent="0.25">
      <c r="A899" s="107"/>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x14ac:dyDescent="0.25">
      <c r="A900" s="107"/>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x14ac:dyDescent="0.25">
      <c r="A901" s="107"/>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x14ac:dyDescent="0.25">
      <c r="A902" s="107"/>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x14ac:dyDescent="0.25">
      <c r="A903" s="107"/>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x14ac:dyDescent="0.25">
      <c r="A904" s="107"/>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x14ac:dyDescent="0.25">
      <c r="A905" s="107"/>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x14ac:dyDescent="0.25">
      <c r="A906" s="107"/>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x14ac:dyDescent="0.25">
      <c r="A907" s="107"/>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x14ac:dyDescent="0.25">
      <c r="A908" s="107"/>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x14ac:dyDescent="0.25">
      <c r="A909" s="107"/>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x14ac:dyDescent="0.25">
      <c r="A910" s="107"/>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x14ac:dyDescent="0.25">
      <c r="A911" s="107"/>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x14ac:dyDescent="0.25">
      <c r="A912" s="107"/>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x14ac:dyDescent="0.25">
      <c r="A913" s="107"/>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x14ac:dyDescent="0.25">
      <c r="A914" s="107"/>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x14ac:dyDescent="0.25">
      <c r="A915" s="107"/>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x14ac:dyDescent="0.25">
      <c r="A916" s="107"/>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x14ac:dyDescent="0.25">
      <c r="A917" s="107"/>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x14ac:dyDescent="0.25">
      <c r="A918" s="107"/>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x14ac:dyDescent="0.25">
      <c r="A919" s="107"/>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x14ac:dyDescent="0.25">
      <c r="A920" s="107"/>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x14ac:dyDescent="0.25">
      <c r="A921" s="107"/>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x14ac:dyDescent="0.25">
      <c r="A922" s="107"/>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x14ac:dyDescent="0.25">
      <c r="A923" s="107"/>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x14ac:dyDescent="0.25">
      <c r="A924" s="107"/>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x14ac:dyDescent="0.25">
      <c r="A925" s="107"/>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x14ac:dyDescent="0.25">
      <c r="A926" s="107"/>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x14ac:dyDescent="0.25">
      <c r="A927" s="107"/>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x14ac:dyDescent="0.25">
      <c r="A928" s="107"/>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x14ac:dyDescent="0.25">
      <c r="A929" s="107"/>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x14ac:dyDescent="0.25">
      <c r="A930" s="107"/>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x14ac:dyDescent="0.25">
      <c r="A931" s="107"/>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x14ac:dyDescent="0.25">
      <c r="A932" s="107"/>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x14ac:dyDescent="0.25">
      <c r="A933" s="107"/>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x14ac:dyDescent="0.25">
      <c r="A934" s="107"/>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x14ac:dyDescent="0.25">
      <c r="A935" s="107"/>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x14ac:dyDescent="0.25">
      <c r="A936" s="107"/>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x14ac:dyDescent="0.25">
      <c r="A937" s="107"/>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x14ac:dyDescent="0.25">
      <c r="A938" s="107"/>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x14ac:dyDescent="0.25">
      <c r="A939" s="107"/>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x14ac:dyDescent="0.25">
      <c r="A940" s="107"/>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x14ac:dyDescent="0.25">
      <c r="A941" s="107"/>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x14ac:dyDescent="0.25">
      <c r="A942" s="107"/>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x14ac:dyDescent="0.25">
      <c r="A943" s="107"/>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x14ac:dyDescent="0.25">
      <c r="A944" s="107"/>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x14ac:dyDescent="0.25">
      <c r="A945" s="107"/>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x14ac:dyDescent="0.25">
      <c r="A946" s="107"/>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x14ac:dyDescent="0.25">
      <c r="A947" s="107"/>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x14ac:dyDescent="0.25">
      <c r="A948" s="107"/>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x14ac:dyDescent="0.25">
      <c r="A949" s="107"/>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x14ac:dyDescent="0.25">
      <c r="A950" s="107"/>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x14ac:dyDescent="0.25">
      <c r="A951" s="107"/>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x14ac:dyDescent="0.25">
      <c r="A952" s="107"/>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x14ac:dyDescent="0.25">
      <c r="A953" s="107"/>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x14ac:dyDescent="0.25">
      <c r="A954" s="107"/>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x14ac:dyDescent="0.25">
      <c r="A955" s="107"/>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x14ac:dyDescent="0.25">
      <c r="A956" s="107"/>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x14ac:dyDescent="0.25">
      <c r="A957" s="107"/>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x14ac:dyDescent="0.25">
      <c r="A958" s="107"/>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x14ac:dyDescent="0.25">
      <c r="A959" s="107"/>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x14ac:dyDescent="0.25">
      <c r="A960" s="107"/>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x14ac:dyDescent="0.25">
      <c r="A961" s="107"/>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x14ac:dyDescent="0.25">
      <c r="A962" s="107"/>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x14ac:dyDescent="0.25">
      <c r="A963" s="107"/>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x14ac:dyDescent="0.25">
      <c r="A964" s="107"/>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x14ac:dyDescent="0.25">
      <c r="A965" s="107"/>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x14ac:dyDescent="0.25">
      <c r="A966" s="107"/>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x14ac:dyDescent="0.25">
      <c r="A967" s="107"/>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x14ac:dyDescent="0.25">
      <c r="A968" s="107"/>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x14ac:dyDescent="0.25">
      <c r="A969" s="107"/>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x14ac:dyDescent="0.25">
      <c r="A970" s="107"/>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x14ac:dyDescent="0.25">
      <c r="A971" s="107"/>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x14ac:dyDescent="0.25">
      <c r="A972" s="107"/>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x14ac:dyDescent="0.25">
      <c r="A973" s="107"/>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x14ac:dyDescent="0.25">
      <c r="A974" s="107"/>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x14ac:dyDescent="0.25">
      <c r="A975" s="107"/>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x14ac:dyDescent="0.25">
      <c r="A976" s="107"/>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x14ac:dyDescent="0.25">
      <c r="A977" s="107"/>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x14ac:dyDescent="0.25">
      <c r="A978" s="107"/>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x14ac:dyDescent="0.25">
      <c r="A979" s="107"/>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x14ac:dyDescent="0.25">
      <c r="A980" s="107"/>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x14ac:dyDescent="0.25">
      <c r="A981" s="107"/>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x14ac:dyDescent="0.25">
      <c r="A982" s="107"/>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x14ac:dyDescent="0.25">
      <c r="A983" s="107"/>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x14ac:dyDescent="0.25">
      <c r="A984" s="107"/>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x14ac:dyDescent="0.25">
      <c r="A985" s="107"/>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x14ac:dyDescent="0.25">
      <c r="A986" s="107"/>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x14ac:dyDescent="0.25">
      <c r="A987" s="107"/>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x14ac:dyDescent="0.25">
      <c r="A988" s="107"/>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x14ac:dyDescent="0.25">
      <c r="A989" s="107"/>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x14ac:dyDescent="0.25">
      <c r="A990" s="107"/>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x14ac:dyDescent="0.25">
      <c r="A991" s="107"/>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x14ac:dyDescent="0.25">
      <c r="A992" s="107"/>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x14ac:dyDescent="0.25">
      <c r="A993" s="107"/>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x14ac:dyDescent="0.25">
      <c r="A994" s="107"/>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x14ac:dyDescent="0.25">
      <c r="A995" s="107"/>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x14ac:dyDescent="0.25">
      <c r="A996" s="107"/>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x14ac:dyDescent="0.25">
      <c r="A997" s="107"/>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x14ac:dyDescent="0.25">
      <c r="A998" s="107"/>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x14ac:dyDescent="0.25">
      <c r="A999" s="107"/>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x14ac:dyDescent="0.25">
      <c r="A1000" s="107"/>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64">
    <mergeCell ref="A20:A21"/>
    <mergeCell ref="B20:F20"/>
    <mergeCell ref="G20:I20"/>
    <mergeCell ref="J11:J12"/>
    <mergeCell ref="K11:K12"/>
    <mergeCell ref="B12:C12"/>
    <mergeCell ref="D12:F12"/>
    <mergeCell ref="A14:A15"/>
    <mergeCell ref="B14:F14"/>
    <mergeCell ref="G14:I14"/>
    <mergeCell ref="J14:J15"/>
    <mergeCell ref="K14:K15"/>
    <mergeCell ref="A11:A12"/>
    <mergeCell ref="B11:F11"/>
    <mergeCell ref="G11:I11"/>
    <mergeCell ref="B15:C15"/>
    <mergeCell ref="L20:L21"/>
    <mergeCell ref="M20:M21"/>
    <mergeCell ref="B21:C21"/>
    <mergeCell ref="D21:F21"/>
    <mergeCell ref="B18:C18"/>
    <mergeCell ref="D18:F18"/>
    <mergeCell ref="L17:L18"/>
    <mergeCell ref="M17:M18"/>
    <mergeCell ref="J17:J18"/>
    <mergeCell ref="K17:K18"/>
    <mergeCell ref="J20:J21"/>
    <mergeCell ref="K20:K21"/>
    <mergeCell ref="L5:L6"/>
    <mergeCell ref="M5:M6"/>
    <mergeCell ref="A2:A3"/>
    <mergeCell ref="B3:C3"/>
    <mergeCell ref="A17:A18"/>
    <mergeCell ref="B17:F17"/>
    <mergeCell ref="G17:I17"/>
    <mergeCell ref="D15:F15"/>
    <mergeCell ref="G5:I5"/>
    <mergeCell ref="J5:J6"/>
    <mergeCell ref="K5:K6"/>
    <mergeCell ref="J8:J9"/>
    <mergeCell ref="K8:K9"/>
    <mergeCell ref="B9:C9"/>
    <mergeCell ref="D9:F9"/>
    <mergeCell ref="B6:C6"/>
    <mergeCell ref="A1:M1"/>
    <mergeCell ref="B2:F2"/>
    <mergeCell ref="G2:I2"/>
    <mergeCell ref="J2:J3"/>
    <mergeCell ref="K2:K3"/>
    <mergeCell ref="L2:L3"/>
    <mergeCell ref="M2:M3"/>
    <mergeCell ref="D3:F3"/>
    <mergeCell ref="D6:F6"/>
    <mergeCell ref="A8:A9"/>
    <mergeCell ref="B8:F8"/>
    <mergeCell ref="A5:A6"/>
    <mergeCell ref="B5:F5"/>
    <mergeCell ref="G8:I8"/>
    <mergeCell ref="L11:L12"/>
    <mergeCell ref="M11:M12"/>
    <mergeCell ref="L14:L15"/>
    <mergeCell ref="M14:M15"/>
    <mergeCell ref="L8:L9"/>
    <mergeCell ref="M8:M9"/>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F5496"/>
  </sheetPr>
  <dimension ref="A1:Z1000"/>
  <sheetViews>
    <sheetView zoomScale="70" zoomScaleNormal="70" workbookViewId="0">
      <selection activeCell="A4" sqref="A4"/>
    </sheetView>
  </sheetViews>
  <sheetFormatPr baseColWidth="10" defaultColWidth="14.42578125" defaultRowHeight="15" customHeight="1" x14ac:dyDescent="0.25"/>
  <cols>
    <col min="1" max="1" width="21.140625" style="95" customWidth="1"/>
    <col min="2" max="2" width="20.28515625" style="95" customWidth="1"/>
    <col min="3" max="3" width="84" style="95" customWidth="1"/>
    <col min="4" max="4" width="20.42578125" style="95" customWidth="1"/>
    <col min="5" max="5" width="7.5703125" style="95" customWidth="1"/>
    <col min="6" max="6" width="32.42578125" style="95" customWidth="1"/>
    <col min="7" max="7" width="54" style="95" customWidth="1"/>
    <col min="8" max="8" width="23.5703125" style="95" customWidth="1"/>
    <col min="9" max="9" width="47.7109375" style="95" customWidth="1"/>
    <col min="10" max="10" width="88.7109375" style="95" customWidth="1"/>
    <col min="11" max="11" width="107" style="95" customWidth="1"/>
    <col min="12" max="12" width="63.85546875" style="95" customWidth="1"/>
    <col min="13" max="13" width="70.5703125" style="95" customWidth="1"/>
    <col min="14" max="26" width="10.7109375" style="95" customWidth="1"/>
    <col min="27" max="16384" width="14.42578125" style="95"/>
  </cols>
  <sheetData>
    <row r="1" spans="1:26" ht="18.600000000000001" customHeight="1" x14ac:dyDescent="0.25">
      <c r="A1" s="171" t="s">
        <v>40</v>
      </c>
      <c r="B1" s="156"/>
      <c r="C1" s="156"/>
      <c r="D1" s="156"/>
      <c r="E1" s="156"/>
      <c r="F1" s="156"/>
      <c r="G1" s="156"/>
      <c r="H1" s="156"/>
      <c r="I1" s="156"/>
      <c r="J1" s="156"/>
      <c r="K1" s="156"/>
      <c r="L1" s="156"/>
      <c r="M1" s="157"/>
      <c r="N1" s="103"/>
      <c r="O1" s="103"/>
      <c r="P1" s="103"/>
      <c r="Q1" s="103"/>
      <c r="R1" s="103"/>
      <c r="S1" s="103"/>
      <c r="T1" s="103"/>
      <c r="U1" s="103"/>
      <c r="V1" s="103"/>
      <c r="W1" s="103"/>
      <c r="X1" s="103"/>
      <c r="Y1" s="103"/>
      <c r="Z1" s="103"/>
    </row>
    <row r="2" spans="1:26" ht="30" customHeight="1" x14ac:dyDescent="0.25">
      <c r="A2" s="167" t="s">
        <v>18</v>
      </c>
      <c r="B2" s="168" t="s">
        <v>19</v>
      </c>
      <c r="C2" s="169"/>
      <c r="D2" s="169"/>
      <c r="E2" s="169"/>
      <c r="F2" s="170"/>
      <c r="G2" s="168" t="s">
        <v>20</v>
      </c>
      <c r="H2" s="169"/>
      <c r="I2" s="170"/>
      <c r="J2" s="165" t="s">
        <v>21</v>
      </c>
      <c r="K2" s="165" t="s">
        <v>22</v>
      </c>
      <c r="L2" s="165" t="s">
        <v>23</v>
      </c>
      <c r="M2" s="165" t="s">
        <v>5</v>
      </c>
      <c r="N2" s="2"/>
      <c r="O2" s="2"/>
      <c r="P2" s="2"/>
      <c r="Q2" s="2"/>
      <c r="R2" s="2"/>
      <c r="S2" s="2"/>
      <c r="T2" s="2"/>
      <c r="U2" s="2"/>
      <c r="V2" s="2"/>
      <c r="W2" s="2"/>
      <c r="X2" s="2"/>
      <c r="Y2" s="2"/>
      <c r="Z2" s="2"/>
    </row>
    <row r="3" spans="1:26" ht="25.5" customHeight="1" x14ac:dyDescent="0.25">
      <c r="A3" s="166"/>
      <c r="B3" s="168" t="s">
        <v>24</v>
      </c>
      <c r="C3" s="170"/>
      <c r="D3" s="168" t="s">
        <v>25</v>
      </c>
      <c r="E3" s="169"/>
      <c r="F3" s="170"/>
      <c r="G3" s="59" t="s">
        <v>26</v>
      </c>
      <c r="H3" s="59" t="s">
        <v>27</v>
      </c>
      <c r="I3" s="59" t="s">
        <v>28</v>
      </c>
      <c r="J3" s="166"/>
      <c r="K3" s="166"/>
      <c r="L3" s="166"/>
      <c r="M3" s="166"/>
      <c r="N3" s="2"/>
      <c r="O3" s="2"/>
      <c r="P3" s="2"/>
      <c r="Q3" s="2"/>
      <c r="R3" s="2"/>
      <c r="S3" s="2"/>
      <c r="T3" s="2"/>
      <c r="U3" s="2"/>
      <c r="V3" s="2"/>
      <c r="W3" s="2"/>
      <c r="X3" s="2"/>
      <c r="Y3" s="2"/>
      <c r="Z3" s="2"/>
    </row>
    <row r="4" spans="1:26" ht="303" customHeight="1" x14ac:dyDescent="0.25">
      <c r="A4" s="58" t="s">
        <v>200</v>
      </c>
      <c r="B4" s="58" t="s">
        <v>201</v>
      </c>
      <c r="C4" s="58" t="s">
        <v>406</v>
      </c>
      <c r="D4" s="97">
        <f>Presupuesto!D21</f>
        <v>13034552457</v>
      </c>
      <c r="E4" s="133">
        <f>D4/Presupuesto!C21</f>
        <v>0.71612086169643552</v>
      </c>
      <c r="F4" s="58" t="s">
        <v>202</v>
      </c>
      <c r="G4" s="58" t="s">
        <v>203</v>
      </c>
      <c r="H4" s="58" t="s">
        <v>41</v>
      </c>
      <c r="I4" s="58" t="s">
        <v>33</v>
      </c>
      <c r="J4" s="96" t="s">
        <v>174</v>
      </c>
      <c r="K4" s="58" t="s">
        <v>204</v>
      </c>
      <c r="L4" s="58" t="s">
        <v>172</v>
      </c>
      <c r="M4" s="58" t="s">
        <v>173</v>
      </c>
      <c r="N4" s="99"/>
      <c r="O4" s="99"/>
      <c r="P4" s="99"/>
      <c r="Q4" s="99"/>
      <c r="R4" s="99"/>
      <c r="S4" s="99"/>
      <c r="T4" s="99"/>
      <c r="U4" s="99"/>
      <c r="V4" s="99"/>
      <c r="W4" s="99"/>
      <c r="X4" s="99"/>
      <c r="Y4" s="99"/>
      <c r="Z4" s="99"/>
    </row>
    <row r="5" spans="1:26" ht="30" customHeight="1" x14ac:dyDescent="0.25">
      <c r="A5" s="167" t="s">
        <v>30</v>
      </c>
      <c r="B5" s="168" t="s">
        <v>19</v>
      </c>
      <c r="C5" s="169"/>
      <c r="D5" s="169"/>
      <c r="E5" s="169"/>
      <c r="F5" s="170"/>
      <c r="G5" s="168" t="s">
        <v>20</v>
      </c>
      <c r="H5" s="169"/>
      <c r="I5" s="170"/>
      <c r="J5" s="165" t="s">
        <v>21</v>
      </c>
      <c r="K5" s="165" t="s">
        <v>22</v>
      </c>
      <c r="L5" s="165" t="s">
        <v>23</v>
      </c>
      <c r="M5" s="165" t="s">
        <v>5</v>
      </c>
      <c r="N5" s="7"/>
      <c r="O5" s="7"/>
      <c r="P5" s="7"/>
      <c r="Q5" s="7"/>
      <c r="R5" s="7"/>
      <c r="S5" s="7"/>
      <c r="T5" s="7"/>
      <c r="U5" s="7"/>
      <c r="V5" s="7"/>
      <c r="W5" s="7"/>
      <c r="X5" s="7"/>
      <c r="Y5" s="7"/>
      <c r="Z5" s="7"/>
    </row>
    <row r="6" spans="1:26" ht="57" customHeight="1" x14ac:dyDescent="0.25">
      <c r="A6" s="166"/>
      <c r="B6" s="168" t="s">
        <v>24</v>
      </c>
      <c r="C6" s="170"/>
      <c r="D6" s="168" t="s">
        <v>25</v>
      </c>
      <c r="E6" s="169"/>
      <c r="F6" s="170"/>
      <c r="G6" s="59" t="s">
        <v>26</v>
      </c>
      <c r="H6" s="59" t="s">
        <v>42</v>
      </c>
      <c r="I6" s="59" t="s">
        <v>28</v>
      </c>
      <c r="J6" s="166"/>
      <c r="K6" s="166"/>
      <c r="L6" s="166"/>
      <c r="M6" s="166"/>
      <c r="N6" s="7"/>
      <c r="O6" s="7"/>
      <c r="P6" s="7"/>
      <c r="Q6" s="7"/>
      <c r="R6" s="7"/>
      <c r="S6" s="7"/>
      <c r="T6" s="7"/>
      <c r="U6" s="7"/>
      <c r="V6" s="7"/>
      <c r="W6" s="7"/>
      <c r="X6" s="7"/>
      <c r="Y6" s="7"/>
      <c r="Z6" s="7"/>
    </row>
    <row r="7" spans="1:26" ht="327.75" customHeight="1" x14ac:dyDescent="0.25">
      <c r="A7" s="58" t="s">
        <v>205</v>
      </c>
      <c r="B7" s="58" t="s">
        <v>206</v>
      </c>
      <c r="C7" s="58" t="s">
        <v>207</v>
      </c>
      <c r="D7" s="97">
        <f>Presupuesto!D22</f>
        <v>14240158609</v>
      </c>
      <c r="E7" s="133">
        <f>Presupuesto!E22</f>
        <v>0.65879665065376969</v>
      </c>
      <c r="F7" s="58" t="s">
        <v>208</v>
      </c>
      <c r="G7" s="58" t="s">
        <v>209</v>
      </c>
      <c r="H7" s="58" t="s">
        <v>43</v>
      </c>
      <c r="I7" s="58" t="s">
        <v>31</v>
      </c>
      <c r="J7" s="96" t="s">
        <v>44</v>
      </c>
      <c r="K7" s="58" t="s">
        <v>204</v>
      </c>
      <c r="L7" s="58" t="s">
        <v>45</v>
      </c>
      <c r="M7" s="58" t="s">
        <v>46</v>
      </c>
      <c r="N7" s="99"/>
      <c r="O7" s="99"/>
      <c r="P7" s="99"/>
      <c r="Q7" s="99"/>
      <c r="R7" s="99"/>
      <c r="S7" s="99"/>
      <c r="T7" s="99"/>
      <c r="U7" s="99"/>
      <c r="V7" s="99"/>
      <c r="W7" s="99"/>
      <c r="X7" s="99"/>
      <c r="Y7" s="99"/>
      <c r="Z7" s="99"/>
    </row>
    <row r="8" spans="1:26" ht="30" customHeight="1" x14ac:dyDescent="0.25">
      <c r="A8" s="167" t="s">
        <v>32</v>
      </c>
      <c r="B8" s="168" t="s">
        <v>19</v>
      </c>
      <c r="C8" s="169"/>
      <c r="D8" s="169"/>
      <c r="E8" s="169"/>
      <c r="F8" s="170"/>
      <c r="G8" s="168" t="s">
        <v>20</v>
      </c>
      <c r="H8" s="169"/>
      <c r="I8" s="170"/>
      <c r="J8" s="165" t="s">
        <v>21</v>
      </c>
      <c r="K8" s="165" t="s">
        <v>22</v>
      </c>
      <c r="L8" s="165" t="s">
        <v>23</v>
      </c>
      <c r="M8" s="165" t="s">
        <v>5</v>
      </c>
      <c r="N8" s="7"/>
      <c r="O8" s="7"/>
      <c r="P8" s="7"/>
      <c r="Q8" s="7"/>
      <c r="R8" s="7"/>
      <c r="S8" s="7"/>
      <c r="T8" s="7"/>
      <c r="U8" s="7"/>
      <c r="V8" s="7"/>
      <c r="W8" s="7"/>
      <c r="X8" s="7"/>
      <c r="Y8" s="7"/>
      <c r="Z8" s="7"/>
    </row>
    <row r="9" spans="1:26" ht="54" customHeight="1" x14ac:dyDescent="0.25">
      <c r="A9" s="166"/>
      <c r="B9" s="168" t="s">
        <v>24</v>
      </c>
      <c r="C9" s="170"/>
      <c r="D9" s="168" t="s">
        <v>25</v>
      </c>
      <c r="E9" s="169"/>
      <c r="F9" s="170"/>
      <c r="G9" s="59" t="s">
        <v>26</v>
      </c>
      <c r="H9" s="59" t="s">
        <v>42</v>
      </c>
      <c r="I9" s="59" t="s">
        <v>28</v>
      </c>
      <c r="J9" s="166"/>
      <c r="K9" s="166"/>
      <c r="L9" s="166"/>
      <c r="M9" s="166"/>
      <c r="N9" s="7"/>
      <c r="O9" s="7"/>
      <c r="P9" s="7"/>
      <c r="Q9" s="7"/>
      <c r="R9" s="7"/>
      <c r="S9" s="7"/>
      <c r="T9" s="7"/>
      <c r="U9" s="7"/>
      <c r="V9" s="7"/>
      <c r="W9" s="7"/>
      <c r="X9" s="7"/>
      <c r="Y9" s="7"/>
      <c r="Z9" s="7"/>
    </row>
    <row r="10" spans="1:26" ht="315" customHeight="1" x14ac:dyDescent="0.25">
      <c r="A10" s="58" t="s">
        <v>210</v>
      </c>
      <c r="B10" s="58" t="s">
        <v>211</v>
      </c>
      <c r="C10" s="58" t="s">
        <v>212</v>
      </c>
      <c r="D10" s="97">
        <f>Presupuesto!D23</f>
        <v>2629972339</v>
      </c>
      <c r="E10" s="133">
        <f>Presupuesto!E23</f>
        <v>0.89231512468967444</v>
      </c>
      <c r="F10" s="58" t="s">
        <v>213</v>
      </c>
      <c r="G10" s="58" t="s">
        <v>214</v>
      </c>
      <c r="H10" s="58" t="s">
        <v>47</v>
      </c>
      <c r="I10" s="58" t="s">
        <v>39</v>
      </c>
      <c r="J10" s="96" t="s">
        <v>48</v>
      </c>
      <c r="K10" s="58" t="s">
        <v>204</v>
      </c>
      <c r="L10" s="58" t="s">
        <v>49</v>
      </c>
      <c r="M10" s="58" t="s">
        <v>50</v>
      </c>
      <c r="N10" s="99"/>
      <c r="O10" s="99"/>
      <c r="P10" s="99"/>
      <c r="Q10" s="99"/>
      <c r="R10" s="99"/>
      <c r="S10" s="99"/>
      <c r="T10" s="99"/>
      <c r="U10" s="99"/>
      <c r="V10" s="99"/>
      <c r="W10" s="99"/>
      <c r="X10" s="99"/>
      <c r="Y10" s="99"/>
      <c r="Z10" s="99"/>
    </row>
    <row r="11" spans="1:26" ht="30" customHeight="1" x14ac:dyDescent="0.25">
      <c r="A11" s="167" t="s">
        <v>34</v>
      </c>
      <c r="B11" s="168" t="s">
        <v>19</v>
      </c>
      <c r="C11" s="169"/>
      <c r="D11" s="169"/>
      <c r="E11" s="169"/>
      <c r="F11" s="170"/>
      <c r="G11" s="168" t="s">
        <v>20</v>
      </c>
      <c r="H11" s="169"/>
      <c r="I11" s="170"/>
      <c r="J11" s="165" t="s">
        <v>21</v>
      </c>
      <c r="K11" s="165" t="s">
        <v>22</v>
      </c>
      <c r="L11" s="165" t="s">
        <v>23</v>
      </c>
      <c r="M11" s="165" t="s">
        <v>5</v>
      </c>
      <c r="N11" s="7"/>
      <c r="O11" s="7"/>
      <c r="P11" s="7"/>
      <c r="Q11" s="7"/>
      <c r="R11" s="7"/>
      <c r="S11" s="7"/>
      <c r="T11" s="7"/>
      <c r="U11" s="7"/>
      <c r="V11" s="7"/>
      <c r="W11" s="7"/>
      <c r="X11" s="7"/>
      <c r="Y11" s="7"/>
      <c r="Z11" s="7"/>
    </row>
    <row r="12" spans="1:26" ht="64.5" customHeight="1" x14ac:dyDescent="0.25">
      <c r="A12" s="166"/>
      <c r="B12" s="168" t="s">
        <v>24</v>
      </c>
      <c r="C12" s="170"/>
      <c r="D12" s="168" t="s">
        <v>25</v>
      </c>
      <c r="E12" s="169"/>
      <c r="F12" s="170"/>
      <c r="G12" s="59" t="s">
        <v>26</v>
      </c>
      <c r="H12" s="59" t="s">
        <v>42</v>
      </c>
      <c r="I12" s="59" t="s">
        <v>28</v>
      </c>
      <c r="J12" s="166"/>
      <c r="K12" s="166"/>
      <c r="L12" s="166"/>
      <c r="M12" s="166"/>
      <c r="N12" s="7"/>
      <c r="O12" s="7"/>
      <c r="P12" s="7"/>
      <c r="Q12" s="7"/>
      <c r="R12" s="7"/>
      <c r="S12" s="7"/>
      <c r="T12" s="7"/>
      <c r="U12" s="7"/>
      <c r="V12" s="7"/>
      <c r="W12" s="7"/>
      <c r="X12" s="7"/>
      <c r="Y12" s="7"/>
      <c r="Z12" s="7"/>
    </row>
    <row r="13" spans="1:26" ht="332.25" customHeight="1" x14ac:dyDescent="0.25">
      <c r="A13" s="58" t="s">
        <v>215</v>
      </c>
      <c r="B13" s="58" t="s">
        <v>216</v>
      </c>
      <c r="C13" s="58" t="s">
        <v>217</v>
      </c>
      <c r="D13" s="97">
        <f>Presupuesto!D24</f>
        <v>374165937</v>
      </c>
      <c r="E13" s="133">
        <f>Presupuesto!E24</f>
        <v>0.74160274864346887</v>
      </c>
      <c r="F13" s="58" t="s">
        <v>218</v>
      </c>
      <c r="G13" s="58" t="s">
        <v>219</v>
      </c>
      <c r="H13" s="58" t="s">
        <v>51</v>
      </c>
      <c r="I13" s="58" t="s">
        <v>39</v>
      </c>
      <c r="J13" s="96" t="s">
        <v>52</v>
      </c>
      <c r="K13" s="58" t="s">
        <v>204</v>
      </c>
      <c r="L13" s="58" t="s">
        <v>53</v>
      </c>
      <c r="M13" s="58" t="s">
        <v>54</v>
      </c>
      <c r="N13" s="99"/>
      <c r="O13" s="99"/>
      <c r="P13" s="99"/>
      <c r="Q13" s="99"/>
      <c r="R13" s="99"/>
      <c r="S13" s="99"/>
      <c r="T13" s="99"/>
      <c r="U13" s="99"/>
      <c r="V13" s="99"/>
      <c r="W13" s="99"/>
      <c r="X13" s="99"/>
      <c r="Y13" s="99"/>
      <c r="Z13" s="99"/>
    </row>
    <row r="14" spans="1:26" ht="30" customHeight="1" x14ac:dyDescent="0.25">
      <c r="A14" s="167" t="s">
        <v>35</v>
      </c>
      <c r="B14" s="168" t="s">
        <v>19</v>
      </c>
      <c r="C14" s="169"/>
      <c r="D14" s="169"/>
      <c r="E14" s="169"/>
      <c r="F14" s="170"/>
      <c r="G14" s="168" t="s">
        <v>20</v>
      </c>
      <c r="H14" s="169"/>
      <c r="I14" s="170"/>
      <c r="J14" s="165" t="s">
        <v>21</v>
      </c>
      <c r="K14" s="165" t="s">
        <v>22</v>
      </c>
      <c r="L14" s="165" t="s">
        <v>23</v>
      </c>
      <c r="M14" s="165" t="s">
        <v>5</v>
      </c>
      <c r="N14" s="7"/>
      <c r="O14" s="7"/>
      <c r="P14" s="7"/>
      <c r="Q14" s="7"/>
      <c r="R14" s="7"/>
      <c r="S14" s="7"/>
      <c r="T14" s="7"/>
      <c r="U14" s="7"/>
      <c r="V14" s="7"/>
      <c r="W14" s="7"/>
      <c r="X14" s="7"/>
      <c r="Y14" s="7"/>
      <c r="Z14" s="7"/>
    </row>
    <row r="15" spans="1:26" ht="75" customHeight="1" x14ac:dyDescent="0.25">
      <c r="A15" s="166"/>
      <c r="B15" s="168" t="s">
        <v>24</v>
      </c>
      <c r="C15" s="170"/>
      <c r="D15" s="168" t="s">
        <v>25</v>
      </c>
      <c r="E15" s="169"/>
      <c r="F15" s="170"/>
      <c r="G15" s="59" t="s">
        <v>26</v>
      </c>
      <c r="H15" s="59" t="s">
        <v>42</v>
      </c>
      <c r="I15" s="59" t="s">
        <v>28</v>
      </c>
      <c r="J15" s="166"/>
      <c r="K15" s="166"/>
      <c r="L15" s="166"/>
      <c r="M15" s="166"/>
      <c r="N15" s="7"/>
      <c r="O15" s="7"/>
      <c r="P15" s="7"/>
      <c r="Q15" s="7"/>
      <c r="R15" s="7"/>
      <c r="S15" s="7"/>
      <c r="T15" s="7"/>
      <c r="U15" s="7"/>
      <c r="V15" s="7"/>
      <c r="W15" s="7"/>
      <c r="X15" s="7"/>
      <c r="Y15" s="7"/>
      <c r="Z15" s="7"/>
    </row>
    <row r="16" spans="1:26" ht="237" customHeight="1" x14ac:dyDescent="0.25">
      <c r="A16" s="62" t="s">
        <v>220</v>
      </c>
      <c r="B16" s="62" t="s">
        <v>221</v>
      </c>
      <c r="C16" s="62" t="s">
        <v>55</v>
      </c>
      <c r="D16" s="142">
        <f>Presupuesto!D25</f>
        <v>0</v>
      </c>
      <c r="E16" s="61">
        <f>Presupuesto!E25</f>
        <v>0</v>
      </c>
      <c r="F16" s="62" t="s">
        <v>222</v>
      </c>
      <c r="G16" s="62" t="s">
        <v>223</v>
      </c>
      <c r="H16" s="62" t="s">
        <v>56</v>
      </c>
      <c r="I16" s="62" t="s">
        <v>33</v>
      </c>
      <c r="J16" s="58" t="s">
        <v>57</v>
      </c>
      <c r="K16" s="58" t="s">
        <v>58</v>
      </c>
      <c r="L16" s="58" t="s">
        <v>59</v>
      </c>
      <c r="M16" s="58" t="s">
        <v>60</v>
      </c>
      <c r="N16" s="6"/>
      <c r="O16" s="6"/>
      <c r="P16" s="6"/>
      <c r="Q16" s="6"/>
      <c r="R16" s="6"/>
      <c r="S16" s="6"/>
      <c r="T16" s="6"/>
      <c r="U16" s="6"/>
      <c r="V16" s="6"/>
      <c r="W16" s="6"/>
      <c r="X16" s="6"/>
      <c r="Y16" s="6"/>
      <c r="Z16" s="6"/>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46">
    <mergeCell ref="L5:L6"/>
    <mergeCell ref="M5:M6"/>
    <mergeCell ref="A2:A3"/>
    <mergeCell ref="B15:C15"/>
    <mergeCell ref="D15:F15"/>
    <mergeCell ref="B12:C12"/>
    <mergeCell ref="D12:F12"/>
    <mergeCell ref="A14:A15"/>
    <mergeCell ref="B14:F14"/>
    <mergeCell ref="A11:A12"/>
    <mergeCell ref="B11:F11"/>
    <mergeCell ref="G11:I11"/>
    <mergeCell ref="J11:J12"/>
    <mergeCell ref="K11:K12"/>
    <mergeCell ref="A5:A6"/>
    <mergeCell ref="B5:F5"/>
    <mergeCell ref="A1:M1"/>
    <mergeCell ref="B2:F2"/>
    <mergeCell ref="G2:I2"/>
    <mergeCell ref="J2:J3"/>
    <mergeCell ref="K2:K3"/>
    <mergeCell ref="L2:L3"/>
    <mergeCell ref="M2:M3"/>
    <mergeCell ref="D3:F3"/>
    <mergeCell ref="B3:C3"/>
    <mergeCell ref="G5:I5"/>
    <mergeCell ref="J5:J6"/>
    <mergeCell ref="K5:K6"/>
    <mergeCell ref="B9:C9"/>
    <mergeCell ref="D9:F9"/>
    <mergeCell ref="B6:C6"/>
    <mergeCell ref="D6:F6"/>
    <mergeCell ref="J8:J9"/>
    <mergeCell ref="K8:K9"/>
    <mergeCell ref="L14:L15"/>
    <mergeCell ref="M14:M15"/>
    <mergeCell ref="L8:L9"/>
    <mergeCell ref="M8:M9"/>
    <mergeCell ref="A8:A9"/>
    <mergeCell ref="B8:F8"/>
    <mergeCell ref="G8:I8"/>
    <mergeCell ref="L11:L12"/>
    <mergeCell ref="M11:M12"/>
    <mergeCell ref="G14:I14"/>
    <mergeCell ref="J14:J15"/>
    <mergeCell ref="K14:K1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D965"/>
  </sheetPr>
  <dimension ref="A1:Z1000"/>
  <sheetViews>
    <sheetView zoomScale="70" zoomScaleNormal="70" workbookViewId="0">
      <selection sqref="A1:M1"/>
    </sheetView>
  </sheetViews>
  <sheetFormatPr baseColWidth="10" defaultColWidth="14.42578125" defaultRowHeight="15" customHeight="1" x14ac:dyDescent="0.25"/>
  <cols>
    <col min="1" max="1" width="31.42578125" style="109" customWidth="1"/>
    <col min="2" max="2" width="28.7109375" style="109" customWidth="1"/>
    <col min="3" max="3" width="101.28515625" style="109" customWidth="1"/>
    <col min="4" max="4" width="22.7109375" style="109" customWidth="1"/>
    <col min="5" max="5" width="11.85546875" style="109" customWidth="1"/>
    <col min="6" max="6" width="32.85546875" style="109" customWidth="1"/>
    <col min="7" max="7" width="47.85546875" style="109" customWidth="1"/>
    <col min="8" max="8" width="32.7109375" style="109" customWidth="1"/>
    <col min="9" max="9" width="38" style="109" customWidth="1"/>
    <col min="10" max="10" width="97.5703125" style="109" customWidth="1"/>
    <col min="11" max="11" width="107.85546875" style="109" customWidth="1"/>
    <col min="12" max="12" width="81.5703125" style="109" customWidth="1"/>
    <col min="13" max="13" width="106.85546875" style="109" customWidth="1"/>
    <col min="14" max="14" width="69.28515625" style="109" customWidth="1"/>
    <col min="15" max="26" width="10.7109375" style="109" customWidth="1"/>
    <col min="27" max="16384" width="14.42578125" style="109"/>
  </cols>
  <sheetData>
    <row r="1" spans="1:26" ht="21" customHeight="1" x14ac:dyDescent="0.25">
      <c r="A1" s="171" t="s">
        <v>61</v>
      </c>
      <c r="B1" s="156"/>
      <c r="C1" s="156"/>
      <c r="D1" s="156"/>
      <c r="E1" s="156"/>
      <c r="F1" s="156"/>
      <c r="G1" s="156"/>
      <c r="H1" s="156"/>
      <c r="I1" s="156"/>
      <c r="J1" s="156"/>
      <c r="K1" s="156"/>
      <c r="L1" s="156"/>
      <c r="M1" s="157"/>
      <c r="N1" s="136"/>
      <c r="O1" s="136"/>
      <c r="P1" s="136"/>
      <c r="Q1" s="136"/>
      <c r="R1" s="136"/>
      <c r="S1" s="136"/>
      <c r="T1" s="136"/>
      <c r="U1" s="136"/>
      <c r="V1" s="136"/>
      <c r="W1" s="136"/>
      <c r="X1" s="136"/>
      <c r="Y1" s="136"/>
      <c r="Z1" s="136"/>
    </row>
    <row r="2" spans="1:26" ht="20.45" customHeight="1" x14ac:dyDescent="0.25">
      <c r="A2" s="167" t="s">
        <v>18</v>
      </c>
      <c r="B2" s="168" t="s">
        <v>19</v>
      </c>
      <c r="C2" s="169"/>
      <c r="D2" s="169"/>
      <c r="E2" s="169"/>
      <c r="F2" s="170"/>
      <c r="G2" s="168" t="s">
        <v>20</v>
      </c>
      <c r="H2" s="169"/>
      <c r="I2" s="170"/>
      <c r="J2" s="165" t="s">
        <v>21</v>
      </c>
      <c r="K2" s="165" t="s">
        <v>22</v>
      </c>
      <c r="L2" s="165" t="s">
        <v>23</v>
      </c>
      <c r="M2" s="165" t="s">
        <v>5</v>
      </c>
      <c r="N2" s="43"/>
      <c r="O2" s="43"/>
      <c r="P2" s="43"/>
      <c r="Q2" s="43"/>
      <c r="R2" s="43"/>
      <c r="S2" s="43"/>
      <c r="T2" s="43"/>
      <c r="U2" s="43"/>
      <c r="V2" s="43"/>
      <c r="W2" s="43"/>
      <c r="X2" s="43"/>
      <c r="Y2" s="43"/>
      <c r="Z2" s="43"/>
    </row>
    <row r="3" spans="1:26" ht="26.45" customHeight="1" x14ac:dyDescent="0.25">
      <c r="A3" s="166"/>
      <c r="B3" s="168" t="s">
        <v>24</v>
      </c>
      <c r="C3" s="170"/>
      <c r="D3" s="168" t="s">
        <v>25</v>
      </c>
      <c r="E3" s="169"/>
      <c r="F3" s="170"/>
      <c r="G3" s="59" t="s">
        <v>26</v>
      </c>
      <c r="H3" s="59" t="s">
        <v>27</v>
      </c>
      <c r="I3" s="59" t="s">
        <v>28</v>
      </c>
      <c r="J3" s="166"/>
      <c r="K3" s="166"/>
      <c r="L3" s="166"/>
      <c r="M3" s="166"/>
      <c r="N3" s="43"/>
      <c r="O3" s="43"/>
      <c r="P3" s="43"/>
      <c r="Q3" s="43"/>
      <c r="R3" s="43"/>
      <c r="S3" s="43"/>
      <c r="T3" s="43"/>
      <c r="U3" s="43"/>
      <c r="V3" s="43"/>
      <c r="W3" s="43"/>
      <c r="X3" s="43"/>
      <c r="Y3" s="43"/>
      <c r="Z3" s="43"/>
    </row>
    <row r="4" spans="1:26" ht="279.75" customHeight="1" x14ac:dyDescent="0.25">
      <c r="A4" s="44" t="s">
        <v>180</v>
      </c>
      <c r="B4" s="44" t="s">
        <v>181</v>
      </c>
      <c r="C4" s="44" t="s">
        <v>407</v>
      </c>
      <c r="D4" s="137">
        <f>Presupuesto!D27</f>
        <v>1522627153</v>
      </c>
      <c r="E4" s="138">
        <f>D4/4981220921</f>
        <v>0.30567348390047444</v>
      </c>
      <c r="F4" s="44" t="s">
        <v>182</v>
      </c>
      <c r="G4" s="44" t="s">
        <v>422</v>
      </c>
      <c r="H4" s="44" t="s">
        <v>62</v>
      </c>
      <c r="I4" s="44" t="s">
        <v>72</v>
      </c>
      <c r="J4" s="44" t="s">
        <v>421</v>
      </c>
      <c r="K4" s="63" t="s">
        <v>420</v>
      </c>
      <c r="L4" s="44" t="s">
        <v>419</v>
      </c>
      <c r="M4" s="44" t="s">
        <v>418</v>
      </c>
      <c r="N4" s="139"/>
      <c r="O4" s="139"/>
      <c r="P4" s="139"/>
      <c r="Q4" s="139"/>
      <c r="R4" s="139"/>
      <c r="S4" s="139"/>
      <c r="T4" s="139"/>
      <c r="U4" s="139"/>
      <c r="V4" s="139"/>
      <c r="W4" s="139"/>
      <c r="X4" s="139"/>
      <c r="Y4" s="139"/>
      <c r="Z4" s="139"/>
    </row>
    <row r="5" spans="1:26" ht="30" customHeight="1" x14ac:dyDescent="0.25">
      <c r="A5" s="167" t="s">
        <v>30</v>
      </c>
      <c r="B5" s="168" t="s">
        <v>19</v>
      </c>
      <c r="C5" s="169"/>
      <c r="D5" s="169"/>
      <c r="E5" s="169"/>
      <c r="F5" s="170"/>
      <c r="G5" s="168" t="s">
        <v>20</v>
      </c>
      <c r="H5" s="169"/>
      <c r="I5" s="170"/>
      <c r="J5" s="165" t="s">
        <v>21</v>
      </c>
      <c r="K5" s="165" t="s">
        <v>22</v>
      </c>
      <c r="L5" s="165" t="s">
        <v>23</v>
      </c>
      <c r="M5" s="165" t="s">
        <v>5</v>
      </c>
      <c r="N5" s="139"/>
      <c r="O5" s="139"/>
      <c r="P5" s="139"/>
      <c r="Q5" s="139"/>
      <c r="R5" s="139"/>
      <c r="S5" s="139"/>
      <c r="T5" s="139"/>
      <c r="U5" s="139"/>
      <c r="V5" s="139"/>
      <c r="W5" s="139"/>
      <c r="X5" s="139"/>
      <c r="Y5" s="139"/>
      <c r="Z5" s="139"/>
    </row>
    <row r="6" spans="1:26" ht="30" customHeight="1" x14ac:dyDescent="0.25">
      <c r="A6" s="166"/>
      <c r="B6" s="168" t="s">
        <v>24</v>
      </c>
      <c r="C6" s="170"/>
      <c r="D6" s="168" t="s">
        <v>25</v>
      </c>
      <c r="E6" s="169"/>
      <c r="F6" s="170"/>
      <c r="G6" s="59" t="s">
        <v>26</v>
      </c>
      <c r="H6" s="59" t="s">
        <v>42</v>
      </c>
      <c r="I6" s="59" t="s">
        <v>28</v>
      </c>
      <c r="J6" s="166"/>
      <c r="K6" s="166"/>
      <c r="L6" s="166"/>
      <c r="M6" s="166"/>
      <c r="N6" s="139"/>
      <c r="O6" s="139"/>
      <c r="P6" s="139"/>
      <c r="Q6" s="139"/>
      <c r="R6" s="139"/>
      <c r="S6" s="139"/>
      <c r="T6" s="139"/>
      <c r="U6" s="139"/>
      <c r="V6" s="139"/>
      <c r="W6" s="139"/>
      <c r="X6" s="139"/>
      <c r="Y6" s="139"/>
      <c r="Z6" s="139"/>
    </row>
    <row r="7" spans="1:26" ht="303.75" customHeight="1" x14ac:dyDescent="0.25">
      <c r="A7" s="63" t="s">
        <v>183</v>
      </c>
      <c r="B7" s="63" t="s">
        <v>184</v>
      </c>
      <c r="C7" s="63" t="s">
        <v>175</v>
      </c>
      <c r="D7" s="117">
        <f>Presupuesto!D28</f>
        <v>1736640891</v>
      </c>
      <c r="E7" s="116">
        <f>+D7/1760000000</f>
        <v>0.98672777897727271</v>
      </c>
      <c r="F7" s="63" t="s">
        <v>185</v>
      </c>
      <c r="G7" s="63" t="s">
        <v>63</v>
      </c>
      <c r="H7" s="45" t="s">
        <v>64</v>
      </c>
      <c r="I7" s="63" t="s">
        <v>65</v>
      </c>
      <c r="J7" s="63" t="s">
        <v>186</v>
      </c>
      <c r="K7" s="63" t="s">
        <v>66</v>
      </c>
      <c r="L7" s="63" t="s">
        <v>67</v>
      </c>
      <c r="M7" s="63" t="s">
        <v>68</v>
      </c>
      <c r="N7" s="139"/>
      <c r="O7" s="139"/>
      <c r="P7" s="139"/>
      <c r="Q7" s="139"/>
      <c r="R7" s="139"/>
      <c r="S7" s="139"/>
      <c r="T7" s="139"/>
      <c r="U7" s="139"/>
      <c r="V7" s="139"/>
      <c r="W7" s="139"/>
      <c r="X7" s="139"/>
      <c r="Y7" s="139"/>
      <c r="Z7" s="139"/>
    </row>
    <row r="8" spans="1:26" ht="24" customHeight="1" x14ac:dyDescent="0.25">
      <c r="A8" s="167" t="s">
        <v>32</v>
      </c>
      <c r="B8" s="168" t="s">
        <v>19</v>
      </c>
      <c r="C8" s="169"/>
      <c r="D8" s="169"/>
      <c r="E8" s="169"/>
      <c r="F8" s="170"/>
      <c r="G8" s="168" t="s">
        <v>20</v>
      </c>
      <c r="H8" s="169"/>
      <c r="I8" s="170"/>
      <c r="J8" s="165" t="s">
        <v>21</v>
      </c>
      <c r="K8" s="165" t="s">
        <v>22</v>
      </c>
      <c r="L8" s="165" t="s">
        <v>23</v>
      </c>
      <c r="M8" s="165" t="s">
        <v>5</v>
      </c>
      <c r="N8" s="139"/>
      <c r="O8" s="139"/>
      <c r="P8" s="139"/>
      <c r="Q8" s="139"/>
      <c r="R8" s="139"/>
      <c r="S8" s="139"/>
      <c r="T8" s="139"/>
      <c r="U8" s="139"/>
      <c r="V8" s="139"/>
      <c r="W8" s="139"/>
      <c r="X8" s="139"/>
      <c r="Y8" s="139"/>
      <c r="Z8" s="139"/>
    </row>
    <row r="9" spans="1:26" ht="36" customHeight="1" x14ac:dyDescent="0.25">
      <c r="A9" s="166"/>
      <c r="B9" s="168" t="s">
        <v>24</v>
      </c>
      <c r="C9" s="170"/>
      <c r="D9" s="168" t="s">
        <v>25</v>
      </c>
      <c r="E9" s="169"/>
      <c r="F9" s="170"/>
      <c r="G9" s="59" t="s">
        <v>26</v>
      </c>
      <c r="H9" s="59" t="s">
        <v>42</v>
      </c>
      <c r="I9" s="59" t="s">
        <v>28</v>
      </c>
      <c r="J9" s="166"/>
      <c r="K9" s="166"/>
      <c r="L9" s="166"/>
      <c r="M9" s="166"/>
      <c r="N9" s="139"/>
      <c r="O9" s="139"/>
      <c r="P9" s="139"/>
      <c r="Q9" s="139"/>
      <c r="R9" s="139"/>
      <c r="S9" s="139"/>
      <c r="T9" s="139"/>
      <c r="U9" s="139"/>
      <c r="V9" s="139"/>
      <c r="W9" s="139"/>
      <c r="X9" s="139"/>
      <c r="Y9" s="139"/>
      <c r="Z9" s="139"/>
    </row>
    <row r="10" spans="1:26" ht="320.25" customHeight="1" x14ac:dyDescent="0.25">
      <c r="A10" s="63" t="s">
        <v>187</v>
      </c>
      <c r="B10" s="63" t="s">
        <v>188</v>
      </c>
      <c r="C10" s="63" t="s">
        <v>176</v>
      </c>
      <c r="D10" s="117">
        <f>Presupuesto!D29</f>
        <v>931626560</v>
      </c>
      <c r="E10" s="140">
        <f>+D10/3681626560</f>
        <v>0.25304754428977172</v>
      </c>
      <c r="F10" s="63" t="s">
        <v>69</v>
      </c>
      <c r="G10" s="63" t="s">
        <v>70</v>
      </c>
      <c r="H10" s="46" t="s">
        <v>71</v>
      </c>
      <c r="I10" s="63" t="s">
        <v>72</v>
      </c>
      <c r="J10" s="63" t="s">
        <v>73</v>
      </c>
      <c r="K10" s="63" t="s">
        <v>74</v>
      </c>
      <c r="L10" s="63" t="s">
        <v>75</v>
      </c>
      <c r="M10" s="63" t="s">
        <v>76</v>
      </c>
      <c r="N10" s="139"/>
      <c r="O10" s="139"/>
      <c r="P10" s="139"/>
      <c r="Q10" s="139"/>
      <c r="R10" s="139"/>
      <c r="S10" s="139"/>
      <c r="T10" s="139"/>
      <c r="U10" s="139"/>
      <c r="V10" s="139"/>
      <c r="W10" s="139"/>
      <c r="X10" s="139"/>
      <c r="Y10" s="139"/>
      <c r="Z10" s="139"/>
    </row>
    <row r="11" spans="1:26" ht="30" customHeight="1" x14ac:dyDescent="0.25">
      <c r="A11" s="167" t="s">
        <v>34</v>
      </c>
      <c r="B11" s="168" t="s">
        <v>19</v>
      </c>
      <c r="C11" s="169"/>
      <c r="D11" s="169"/>
      <c r="E11" s="169"/>
      <c r="F11" s="170"/>
      <c r="G11" s="168" t="s">
        <v>20</v>
      </c>
      <c r="H11" s="169"/>
      <c r="I11" s="170"/>
      <c r="J11" s="165" t="s">
        <v>21</v>
      </c>
      <c r="K11" s="165" t="s">
        <v>22</v>
      </c>
      <c r="L11" s="165" t="s">
        <v>23</v>
      </c>
      <c r="M11" s="165" t="s">
        <v>5</v>
      </c>
      <c r="N11" s="139"/>
      <c r="O11" s="139"/>
      <c r="P11" s="139"/>
      <c r="Q11" s="139"/>
      <c r="R11" s="139"/>
      <c r="S11" s="139"/>
      <c r="T11" s="139"/>
      <c r="U11" s="139"/>
      <c r="V11" s="139"/>
      <c r="W11" s="139"/>
      <c r="X11" s="139"/>
      <c r="Y11" s="139"/>
      <c r="Z11" s="139"/>
    </row>
    <row r="12" spans="1:26" ht="46.5" customHeight="1" x14ac:dyDescent="0.25">
      <c r="A12" s="166"/>
      <c r="B12" s="168" t="s">
        <v>24</v>
      </c>
      <c r="C12" s="170"/>
      <c r="D12" s="168" t="s">
        <v>25</v>
      </c>
      <c r="E12" s="169"/>
      <c r="F12" s="170"/>
      <c r="G12" s="59" t="s">
        <v>26</v>
      </c>
      <c r="H12" s="59" t="s">
        <v>42</v>
      </c>
      <c r="I12" s="59" t="s">
        <v>28</v>
      </c>
      <c r="J12" s="166"/>
      <c r="K12" s="166"/>
      <c r="L12" s="166"/>
      <c r="M12" s="166"/>
      <c r="N12" s="139"/>
      <c r="O12" s="139"/>
      <c r="P12" s="139"/>
      <c r="Q12" s="139"/>
      <c r="R12" s="139"/>
      <c r="S12" s="139"/>
      <c r="T12" s="139"/>
      <c r="U12" s="139"/>
      <c r="V12" s="139"/>
      <c r="W12" s="139"/>
      <c r="X12" s="139"/>
      <c r="Y12" s="139"/>
      <c r="Z12" s="139"/>
    </row>
    <row r="13" spans="1:26" ht="219.75" customHeight="1" x14ac:dyDescent="0.25">
      <c r="A13" s="172" t="s">
        <v>189</v>
      </c>
      <c r="B13" s="172" t="s">
        <v>190</v>
      </c>
      <c r="C13" s="172" t="s">
        <v>177</v>
      </c>
      <c r="D13" s="173">
        <f>Presupuesto!D30</f>
        <v>68176495939</v>
      </c>
      <c r="E13" s="176">
        <f>+D13/96237672506</f>
        <v>0.70841796319159211</v>
      </c>
      <c r="F13" s="172" t="s">
        <v>191</v>
      </c>
      <c r="G13" s="172" t="s">
        <v>77</v>
      </c>
      <c r="H13" s="175" t="s">
        <v>78</v>
      </c>
      <c r="I13" s="172" t="s">
        <v>79</v>
      </c>
      <c r="J13" s="172" t="s">
        <v>80</v>
      </c>
      <c r="K13" s="172" t="s">
        <v>81</v>
      </c>
      <c r="L13" s="172" t="s">
        <v>82</v>
      </c>
      <c r="M13" s="172" t="s">
        <v>83</v>
      </c>
      <c r="N13" s="139"/>
      <c r="O13" s="139"/>
      <c r="P13" s="139"/>
      <c r="Q13" s="139"/>
      <c r="R13" s="139"/>
      <c r="S13" s="139"/>
      <c r="T13" s="139"/>
      <c r="U13" s="139"/>
      <c r="V13" s="139"/>
      <c r="W13" s="139"/>
      <c r="X13" s="139"/>
      <c r="Y13" s="139"/>
      <c r="Z13" s="139"/>
    </row>
    <row r="14" spans="1:26" ht="89.25" customHeight="1" x14ac:dyDescent="0.25">
      <c r="A14" s="166"/>
      <c r="B14" s="166"/>
      <c r="C14" s="166"/>
      <c r="D14" s="166"/>
      <c r="E14" s="166"/>
      <c r="F14" s="174"/>
      <c r="G14" s="166"/>
      <c r="H14" s="166"/>
      <c r="I14" s="166"/>
      <c r="J14" s="166"/>
      <c r="K14" s="166"/>
      <c r="L14" s="166"/>
      <c r="M14" s="166"/>
      <c r="N14" s="139"/>
      <c r="O14" s="139"/>
      <c r="P14" s="139"/>
      <c r="Q14" s="139"/>
      <c r="R14" s="139"/>
      <c r="S14" s="139"/>
      <c r="T14" s="139"/>
      <c r="U14" s="139"/>
      <c r="V14" s="139"/>
      <c r="W14" s="139"/>
      <c r="X14" s="139"/>
      <c r="Y14" s="139"/>
      <c r="Z14" s="139"/>
    </row>
    <row r="15" spans="1:26" ht="30" customHeight="1" x14ac:dyDescent="0.25">
      <c r="A15" s="167" t="s">
        <v>35</v>
      </c>
      <c r="B15" s="168" t="s">
        <v>19</v>
      </c>
      <c r="C15" s="169"/>
      <c r="D15" s="169"/>
      <c r="E15" s="169"/>
      <c r="F15" s="170"/>
      <c r="G15" s="168" t="s">
        <v>20</v>
      </c>
      <c r="H15" s="169"/>
      <c r="I15" s="170"/>
      <c r="J15" s="165" t="s">
        <v>21</v>
      </c>
      <c r="K15" s="165" t="s">
        <v>22</v>
      </c>
      <c r="L15" s="165" t="s">
        <v>23</v>
      </c>
      <c r="M15" s="165" t="s">
        <v>5</v>
      </c>
      <c r="N15" s="139"/>
      <c r="O15" s="139"/>
      <c r="P15" s="139"/>
      <c r="Q15" s="139"/>
      <c r="R15" s="139"/>
      <c r="S15" s="139"/>
      <c r="T15" s="139"/>
      <c r="U15" s="139"/>
      <c r="V15" s="139"/>
      <c r="W15" s="139"/>
      <c r="X15" s="139"/>
      <c r="Y15" s="139"/>
      <c r="Z15" s="139"/>
    </row>
    <row r="16" spans="1:26" ht="30" customHeight="1" x14ac:dyDescent="0.25">
      <c r="A16" s="166"/>
      <c r="B16" s="168" t="s">
        <v>24</v>
      </c>
      <c r="C16" s="170"/>
      <c r="D16" s="168" t="s">
        <v>25</v>
      </c>
      <c r="E16" s="169"/>
      <c r="F16" s="170"/>
      <c r="G16" s="59" t="s">
        <v>26</v>
      </c>
      <c r="H16" s="59" t="s">
        <v>42</v>
      </c>
      <c r="I16" s="59" t="s">
        <v>28</v>
      </c>
      <c r="J16" s="166"/>
      <c r="K16" s="166"/>
      <c r="L16" s="166"/>
      <c r="M16" s="166"/>
      <c r="N16" s="139"/>
      <c r="O16" s="139"/>
      <c r="P16" s="139"/>
      <c r="Q16" s="139"/>
      <c r="R16" s="139"/>
      <c r="S16" s="139"/>
      <c r="T16" s="139"/>
      <c r="U16" s="139"/>
      <c r="V16" s="139"/>
      <c r="W16" s="139"/>
      <c r="X16" s="139"/>
      <c r="Y16" s="139"/>
      <c r="Z16" s="139"/>
    </row>
    <row r="17" spans="1:26" ht="289.5" customHeight="1" x14ac:dyDescent="0.25">
      <c r="A17" s="44" t="s">
        <v>192</v>
      </c>
      <c r="B17" s="44" t="s">
        <v>193</v>
      </c>
      <c r="C17" s="44" t="s">
        <v>194</v>
      </c>
      <c r="D17" s="92">
        <f>Presupuesto!D31</f>
        <v>8009688939</v>
      </c>
      <c r="E17" s="138">
        <f>+D17/55428786013</f>
        <v>0.14450413792431691</v>
      </c>
      <c r="F17" s="44" t="s">
        <v>84</v>
      </c>
      <c r="G17" s="44" t="s">
        <v>85</v>
      </c>
      <c r="H17" s="48" t="s">
        <v>86</v>
      </c>
      <c r="I17" s="44" t="s">
        <v>87</v>
      </c>
      <c r="J17" s="44" t="s">
        <v>178</v>
      </c>
      <c r="K17" s="44" t="s">
        <v>195</v>
      </c>
      <c r="L17" s="44" t="s">
        <v>88</v>
      </c>
      <c r="M17" s="44" t="s">
        <v>89</v>
      </c>
      <c r="N17" s="139"/>
      <c r="O17" s="139"/>
      <c r="P17" s="139"/>
      <c r="Q17" s="139"/>
      <c r="R17" s="139"/>
      <c r="S17" s="139"/>
      <c r="T17" s="139"/>
      <c r="U17" s="139"/>
      <c r="V17" s="139"/>
      <c r="W17" s="139"/>
      <c r="X17" s="139"/>
      <c r="Y17" s="139"/>
      <c r="Z17" s="139"/>
    </row>
    <row r="18" spans="1:26" ht="30" customHeight="1" x14ac:dyDescent="0.25">
      <c r="A18" s="167" t="s">
        <v>36</v>
      </c>
      <c r="B18" s="168" t="s">
        <v>19</v>
      </c>
      <c r="C18" s="169"/>
      <c r="D18" s="169"/>
      <c r="E18" s="169"/>
      <c r="F18" s="170"/>
      <c r="G18" s="168" t="s">
        <v>20</v>
      </c>
      <c r="H18" s="169"/>
      <c r="I18" s="170"/>
      <c r="J18" s="165" t="s">
        <v>21</v>
      </c>
      <c r="K18" s="165" t="s">
        <v>22</v>
      </c>
      <c r="L18" s="165" t="s">
        <v>23</v>
      </c>
      <c r="M18" s="165" t="s">
        <v>5</v>
      </c>
      <c r="N18" s="139"/>
      <c r="O18" s="139"/>
      <c r="P18" s="139"/>
      <c r="Q18" s="139"/>
      <c r="R18" s="139"/>
      <c r="S18" s="139"/>
      <c r="T18" s="139"/>
      <c r="U18" s="139"/>
      <c r="V18" s="139"/>
      <c r="W18" s="139"/>
      <c r="X18" s="139"/>
      <c r="Y18" s="139"/>
      <c r="Z18" s="139"/>
    </row>
    <row r="19" spans="1:26" ht="30" customHeight="1" x14ac:dyDescent="0.25">
      <c r="A19" s="166"/>
      <c r="B19" s="168" t="s">
        <v>24</v>
      </c>
      <c r="C19" s="170"/>
      <c r="D19" s="168" t="s">
        <v>25</v>
      </c>
      <c r="E19" s="169"/>
      <c r="F19" s="170"/>
      <c r="G19" s="59" t="s">
        <v>26</v>
      </c>
      <c r="H19" s="59" t="s">
        <v>42</v>
      </c>
      <c r="I19" s="59" t="s">
        <v>28</v>
      </c>
      <c r="J19" s="166"/>
      <c r="K19" s="166"/>
      <c r="L19" s="166"/>
      <c r="M19" s="166"/>
      <c r="N19" s="139"/>
      <c r="O19" s="139"/>
      <c r="P19" s="139"/>
      <c r="Q19" s="139"/>
      <c r="R19" s="139"/>
      <c r="S19" s="139"/>
      <c r="T19" s="139"/>
      <c r="U19" s="139"/>
      <c r="V19" s="139"/>
      <c r="W19" s="139"/>
      <c r="X19" s="139"/>
      <c r="Y19" s="139"/>
      <c r="Z19" s="139"/>
    </row>
    <row r="20" spans="1:26" ht="31.5" customHeight="1" x14ac:dyDescent="0.25">
      <c r="A20" s="172" t="s">
        <v>196</v>
      </c>
      <c r="B20" s="172" t="s">
        <v>197</v>
      </c>
      <c r="C20" s="172" t="s">
        <v>90</v>
      </c>
      <c r="D20" s="173" t="s">
        <v>90</v>
      </c>
      <c r="E20" s="172" t="s">
        <v>90</v>
      </c>
      <c r="F20" s="172" t="s">
        <v>90</v>
      </c>
      <c r="G20" s="172" t="s">
        <v>90</v>
      </c>
      <c r="H20" s="172" t="s">
        <v>90</v>
      </c>
      <c r="I20" s="172" t="s">
        <v>90</v>
      </c>
      <c r="J20" s="172" t="s">
        <v>90</v>
      </c>
      <c r="K20" s="172" t="s">
        <v>90</v>
      </c>
      <c r="L20" s="172" t="s">
        <v>90</v>
      </c>
      <c r="M20" s="172" t="s">
        <v>90</v>
      </c>
      <c r="N20" s="139"/>
      <c r="O20" s="139"/>
      <c r="P20" s="139"/>
      <c r="Q20" s="139"/>
      <c r="R20" s="139"/>
      <c r="S20" s="139"/>
      <c r="T20" s="139"/>
      <c r="U20" s="139"/>
      <c r="V20" s="139"/>
      <c r="W20" s="139"/>
      <c r="X20" s="139"/>
      <c r="Y20" s="139"/>
      <c r="Z20" s="139"/>
    </row>
    <row r="21" spans="1:26" ht="86.25" customHeight="1" x14ac:dyDescent="0.25">
      <c r="A21" s="166"/>
      <c r="B21" s="166"/>
      <c r="C21" s="166"/>
      <c r="D21" s="166"/>
      <c r="E21" s="166"/>
      <c r="F21" s="166"/>
      <c r="G21" s="166"/>
      <c r="H21" s="166"/>
      <c r="I21" s="166"/>
      <c r="J21" s="166"/>
      <c r="K21" s="166"/>
      <c r="L21" s="166"/>
      <c r="M21" s="166"/>
      <c r="N21" s="139"/>
      <c r="O21" s="139"/>
      <c r="P21" s="139"/>
      <c r="Q21" s="139"/>
      <c r="R21" s="139"/>
      <c r="S21" s="139"/>
      <c r="T21" s="139"/>
      <c r="U21" s="139"/>
      <c r="V21" s="139"/>
      <c r="W21" s="139"/>
      <c r="X21" s="139"/>
      <c r="Y21" s="139"/>
      <c r="Z21" s="139"/>
    </row>
    <row r="22" spans="1:26" ht="30" customHeight="1" x14ac:dyDescent="0.25">
      <c r="A22" s="167" t="s">
        <v>37</v>
      </c>
      <c r="B22" s="168" t="s">
        <v>19</v>
      </c>
      <c r="C22" s="169"/>
      <c r="D22" s="169"/>
      <c r="E22" s="169"/>
      <c r="F22" s="170"/>
      <c r="G22" s="168" t="s">
        <v>20</v>
      </c>
      <c r="H22" s="169"/>
      <c r="I22" s="170"/>
      <c r="J22" s="165" t="s">
        <v>21</v>
      </c>
      <c r="K22" s="165" t="s">
        <v>22</v>
      </c>
      <c r="L22" s="165" t="s">
        <v>23</v>
      </c>
      <c r="M22" s="165" t="s">
        <v>5</v>
      </c>
      <c r="N22" s="139"/>
      <c r="O22" s="139"/>
      <c r="P22" s="139"/>
      <c r="Q22" s="139"/>
      <c r="R22" s="139"/>
      <c r="S22" s="139"/>
      <c r="T22" s="139"/>
      <c r="U22" s="139"/>
      <c r="V22" s="139"/>
      <c r="W22" s="139"/>
      <c r="X22" s="139"/>
      <c r="Y22" s="139"/>
      <c r="Z22" s="139"/>
    </row>
    <row r="23" spans="1:26" ht="30" customHeight="1" x14ac:dyDescent="0.25">
      <c r="A23" s="166"/>
      <c r="B23" s="168" t="s">
        <v>24</v>
      </c>
      <c r="C23" s="170"/>
      <c r="D23" s="168" t="s">
        <v>25</v>
      </c>
      <c r="E23" s="169"/>
      <c r="F23" s="170"/>
      <c r="G23" s="59" t="s">
        <v>26</v>
      </c>
      <c r="H23" s="59" t="s">
        <v>42</v>
      </c>
      <c r="I23" s="59" t="s">
        <v>28</v>
      </c>
      <c r="J23" s="166"/>
      <c r="K23" s="166"/>
      <c r="L23" s="166"/>
      <c r="M23" s="166"/>
      <c r="N23" s="139"/>
      <c r="O23" s="139"/>
      <c r="P23" s="139"/>
      <c r="Q23" s="139"/>
      <c r="R23" s="139"/>
      <c r="S23" s="139"/>
      <c r="T23" s="139"/>
      <c r="U23" s="139"/>
      <c r="V23" s="139"/>
      <c r="W23" s="139"/>
      <c r="X23" s="139"/>
      <c r="Y23" s="139"/>
      <c r="Z23" s="139"/>
    </row>
    <row r="24" spans="1:26" ht="131.25" customHeight="1" x14ac:dyDescent="0.25">
      <c r="A24" s="63" t="s">
        <v>198</v>
      </c>
      <c r="B24" s="63" t="s">
        <v>199</v>
      </c>
      <c r="C24" s="63" t="s">
        <v>91</v>
      </c>
      <c r="D24" s="117" t="s">
        <v>90</v>
      </c>
      <c r="E24" s="117" t="s">
        <v>90</v>
      </c>
      <c r="F24" s="117" t="s">
        <v>90</v>
      </c>
      <c r="G24" s="117" t="s">
        <v>90</v>
      </c>
      <c r="H24" s="117" t="s">
        <v>90</v>
      </c>
      <c r="I24" s="117" t="s">
        <v>90</v>
      </c>
      <c r="J24" s="63" t="s">
        <v>92</v>
      </c>
      <c r="K24" s="63" t="s">
        <v>179</v>
      </c>
      <c r="L24" s="63" t="s">
        <v>93</v>
      </c>
      <c r="M24" s="63" t="s">
        <v>94</v>
      </c>
      <c r="N24" s="139"/>
      <c r="O24" s="139"/>
      <c r="P24" s="139"/>
      <c r="Q24" s="139"/>
      <c r="R24" s="139"/>
      <c r="S24" s="139"/>
      <c r="T24" s="139"/>
      <c r="U24" s="139"/>
      <c r="V24" s="139"/>
      <c r="W24" s="139"/>
      <c r="X24" s="139"/>
      <c r="Y24" s="139"/>
      <c r="Z24" s="139"/>
    </row>
    <row r="25" spans="1:26" ht="15.75" customHeight="1" x14ac:dyDescent="0.25">
      <c r="A25" s="139"/>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row>
    <row r="26" spans="1:26" ht="15.75" customHeight="1" x14ac:dyDescent="0.25">
      <c r="A26" s="139"/>
      <c r="B26" s="139"/>
      <c r="C26" s="139"/>
      <c r="D26" s="139"/>
      <c r="E26" s="139"/>
      <c r="F26" s="139"/>
      <c r="G26" s="139"/>
      <c r="H26" s="139"/>
      <c r="I26" s="139"/>
      <c r="J26" s="141"/>
      <c r="K26" s="139"/>
      <c r="L26" s="139"/>
      <c r="M26" s="139"/>
      <c r="N26" s="139"/>
      <c r="O26" s="139"/>
      <c r="P26" s="139"/>
      <c r="Q26" s="139"/>
      <c r="R26" s="139"/>
      <c r="S26" s="139"/>
      <c r="T26" s="139"/>
      <c r="U26" s="139"/>
      <c r="V26" s="139"/>
      <c r="W26" s="139"/>
      <c r="X26" s="139"/>
      <c r="Y26" s="139"/>
      <c r="Z26" s="139"/>
    </row>
    <row r="27" spans="1:26" ht="15.75" customHeight="1" x14ac:dyDescent="0.25">
      <c r="A27" s="139"/>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row>
    <row r="28" spans="1:26" ht="15.75" customHeight="1" x14ac:dyDescent="0.25">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row>
    <row r="29" spans="1:26" ht="15.75" customHeight="1" x14ac:dyDescent="0.25">
      <c r="A29" s="139"/>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row>
    <row r="30" spans="1:26" ht="15.75" customHeight="1" x14ac:dyDescent="0.25">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row>
    <row r="31" spans="1:26" ht="15.75" customHeight="1" x14ac:dyDescent="0.25">
      <c r="A31" s="139"/>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row>
    <row r="32" spans="1:26" ht="15.75" customHeight="1" x14ac:dyDescent="0.25">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row>
    <row r="33" spans="1:26" ht="15.75" customHeight="1" x14ac:dyDescent="0.25">
      <c r="A33" s="139"/>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row>
    <row r="34" spans="1:26" ht="15.75" customHeight="1" x14ac:dyDescent="0.25">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row>
    <row r="35" spans="1:26" ht="15.75" customHeight="1" x14ac:dyDescent="0.25">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row>
    <row r="36" spans="1:26" ht="15.75" customHeight="1" x14ac:dyDescent="0.25">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row>
    <row r="37" spans="1:26" ht="15.75" customHeight="1" x14ac:dyDescent="0.25">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row>
    <row r="38" spans="1:26" ht="15.75" customHeight="1" x14ac:dyDescent="0.25">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row>
    <row r="39" spans="1:26" ht="15.75" customHeight="1" x14ac:dyDescent="0.25">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row>
    <row r="40" spans="1:26" ht="15.75" customHeight="1" x14ac:dyDescent="0.25">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row>
    <row r="41" spans="1:26" ht="15.75" customHeight="1" x14ac:dyDescent="0.25">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row>
    <row r="42" spans="1:26" ht="15.75" customHeight="1" x14ac:dyDescent="0.25">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row>
    <row r="43" spans="1:26" ht="15.75" customHeight="1" x14ac:dyDescent="0.25">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row>
    <row r="44" spans="1:26" ht="15.75" customHeight="1" x14ac:dyDescent="0.2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row>
    <row r="45" spans="1:26" ht="15.75" customHeight="1" x14ac:dyDescent="0.2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row>
    <row r="46" spans="1:26" ht="15.75" customHeight="1" x14ac:dyDescent="0.2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row>
    <row r="47" spans="1:26" ht="15.75" customHeight="1" x14ac:dyDescent="0.25">
      <c r="A47" s="139"/>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row>
    <row r="48" spans="1:26" ht="15.75" customHeight="1" x14ac:dyDescent="0.2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row>
    <row r="49" spans="1:26" ht="15.75" customHeight="1" x14ac:dyDescent="0.25">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row>
    <row r="50" spans="1:26" ht="15.75" customHeight="1" x14ac:dyDescent="0.25">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row>
    <row r="51" spans="1:26" ht="15.75" customHeight="1" x14ac:dyDescent="0.25">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row>
    <row r="52" spans="1:26" ht="15.75" customHeight="1" x14ac:dyDescent="0.25">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row>
    <row r="53" spans="1:26" ht="15.75" customHeight="1" x14ac:dyDescent="0.25">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row>
    <row r="54" spans="1:26" ht="15.75" customHeight="1" x14ac:dyDescent="0.25">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row>
    <row r="55" spans="1:26" ht="15.75" customHeight="1" x14ac:dyDescent="0.25">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row>
    <row r="56" spans="1:26" ht="15.75" customHeight="1" x14ac:dyDescent="0.25">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row>
    <row r="57" spans="1:26" ht="15.75" customHeight="1" x14ac:dyDescent="0.2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row>
    <row r="58" spans="1:26" ht="15.75" customHeight="1" x14ac:dyDescent="0.2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row>
    <row r="59" spans="1:26" ht="15.75" customHeight="1" x14ac:dyDescent="0.2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row>
    <row r="60" spans="1:26" ht="15.75" customHeight="1" x14ac:dyDescent="0.2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row>
    <row r="61" spans="1:26" ht="15.75" customHeight="1" x14ac:dyDescent="0.2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row>
    <row r="62" spans="1:26" ht="15.75" customHeight="1" x14ac:dyDescent="0.2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row>
    <row r="63" spans="1:26" ht="15.75" customHeight="1" x14ac:dyDescent="0.2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row>
    <row r="64" spans="1:26" ht="15.75" customHeight="1" x14ac:dyDescent="0.2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row>
    <row r="65" spans="1:26" ht="15.75" customHeight="1" x14ac:dyDescent="0.2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row>
    <row r="66" spans="1:26" ht="15.75" customHeight="1" x14ac:dyDescent="0.2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row>
    <row r="67" spans="1:26" ht="15.75" customHeight="1" x14ac:dyDescent="0.2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row>
    <row r="68" spans="1:26" ht="15.75" customHeight="1" x14ac:dyDescent="0.2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row>
    <row r="69" spans="1:26" ht="15.75" customHeight="1" x14ac:dyDescent="0.2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row>
    <row r="70" spans="1:26" ht="15.75" customHeight="1" x14ac:dyDescent="0.2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row>
    <row r="71" spans="1:26" ht="15.75" customHeight="1" x14ac:dyDescent="0.2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row>
    <row r="72" spans="1:26" ht="15.75" customHeight="1" x14ac:dyDescent="0.2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row>
    <row r="73" spans="1:26" ht="15.75" customHeight="1" x14ac:dyDescent="0.2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row>
    <row r="74" spans="1:26" ht="15.75" customHeight="1" x14ac:dyDescent="0.2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row>
    <row r="75" spans="1:26" ht="15.75" customHeight="1" x14ac:dyDescent="0.2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row>
    <row r="76" spans="1:26" ht="15.75" customHeight="1" x14ac:dyDescent="0.2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row>
    <row r="77" spans="1:26" ht="15.75" customHeight="1" x14ac:dyDescent="0.2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row>
    <row r="78" spans="1:26" ht="15.75" customHeight="1" x14ac:dyDescent="0.2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row>
    <row r="79" spans="1:26" ht="15.75" customHeight="1" x14ac:dyDescent="0.2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row>
    <row r="80" spans="1:26" ht="15.75" customHeight="1" x14ac:dyDescent="0.2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row>
    <row r="81" spans="1:26" ht="15.75" customHeight="1" x14ac:dyDescent="0.2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row>
    <row r="82" spans="1:26" ht="15.75" customHeigh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row>
    <row r="83" spans="1:26" ht="15.75" customHeight="1" x14ac:dyDescent="0.2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row>
    <row r="84" spans="1:26" ht="15.75" customHeight="1" x14ac:dyDescent="0.2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row>
    <row r="85" spans="1:26" ht="15.75" customHeight="1" x14ac:dyDescent="0.2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row>
    <row r="86" spans="1:26" ht="15.75" customHeight="1" x14ac:dyDescent="0.2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row>
    <row r="87" spans="1:26" ht="15.75" customHeight="1" x14ac:dyDescent="0.2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row>
    <row r="88" spans="1:26" ht="15.75" customHeight="1" x14ac:dyDescent="0.2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row>
    <row r="89" spans="1:26" ht="15.75" customHeight="1" x14ac:dyDescent="0.2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row>
    <row r="90" spans="1:26" ht="15.75" customHeight="1" x14ac:dyDescent="0.2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row>
    <row r="91" spans="1:26" ht="15.75" customHeight="1" x14ac:dyDescent="0.2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row>
    <row r="92" spans="1:26" ht="15.75" customHeight="1" x14ac:dyDescent="0.2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row>
    <row r="93" spans="1:26" ht="15.75" customHeight="1" x14ac:dyDescent="0.2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row>
    <row r="94" spans="1:26" ht="15.75" customHeight="1" x14ac:dyDescent="0.2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row>
    <row r="95" spans="1:26" ht="15.75" customHeight="1" x14ac:dyDescent="0.2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row>
    <row r="96" spans="1:26" ht="15.75" customHeight="1" x14ac:dyDescent="0.2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row>
    <row r="97" spans="1:26" ht="15.75" customHeight="1" x14ac:dyDescent="0.2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row>
    <row r="98" spans="1:26" ht="15.75" customHeight="1" x14ac:dyDescent="0.2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row>
    <row r="99" spans="1:26" ht="15.75" customHeight="1" x14ac:dyDescent="0.2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row>
    <row r="100" spans="1:26" ht="15.75" customHeight="1" x14ac:dyDescent="0.2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row>
    <row r="101" spans="1:26" ht="15.75" customHeight="1" x14ac:dyDescent="0.2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row>
    <row r="102" spans="1:26" ht="15.75" customHeight="1" x14ac:dyDescent="0.2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row>
    <row r="103" spans="1:26" ht="15.75" customHeight="1" x14ac:dyDescent="0.2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row>
    <row r="104" spans="1:26" ht="15.75" customHeight="1" x14ac:dyDescent="0.2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row>
    <row r="105" spans="1:26" ht="15.75" customHeight="1" x14ac:dyDescent="0.2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row>
    <row r="106" spans="1:26" ht="15.75" customHeight="1" x14ac:dyDescent="0.2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row>
    <row r="107" spans="1:26" ht="15.75" customHeight="1" x14ac:dyDescent="0.2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row>
    <row r="108" spans="1:26" ht="15.75" customHeight="1" x14ac:dyDescent="0.2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row>
    <row r="109" spans="1:26" ht="15.75" customHeight="1" x14ac:dyDescent="0.2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row>
    <row r="110" spans="1:26" ht="15.75" customHeight="1" x14ac:dyDescent="0.2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row>
    <row r="111" spans="1:26" ht="15.75" customHeight="1" x14ac:dyDescent="0.2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row>
    <row r="112" spans="1:26" ht="15.75" customHeight="1" x14ac:dyDescent="0.2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row>
    <row r="113" spans="1:26" ht="15.75" customHeight="1" x14ac:dyDescent="0.2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row>
    <row r="114" spans="1:26" ht="15.75" customHeight="1" x14ac:dyDescent="0.2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row>
    <row r="115" spans="1:26" ht="15.75" customHeight="1" x14ac:dyDescent="0.2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row>
    <row r="116" spans="1:26" ht="15.75" customHeight="1" x14ac:dyDescent="0.2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row>
    <row r="117" spans="1:26" ht="15.75" customHeight="1" x14ac:dyDescent="0.2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row>
    <row r="118" spans="1:26" ht="15.75" customHeight="1" x14ac:dyDescent="0.2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row>
    <row r="119" spans="1:26" ht="15.75" customHeight="1" x14ac:dyDescent="0.2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row>
    <row r="120" spans="1:26" ht="15.75" customHeight="1" x14ac:dyDescent="0.2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row>
    <row r="121" spans="1:26" ht="15.75" customHeight="1" x14ac:dyDescent="0.2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row>
    <row r="122" spans="1:26" ht="15.75" customHeight="1" x14ac:dyDescent="0.2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row>
    <row r="123" spans="1:26" ht="15.75" customHeight="1" x14ac:dyDescent="0.2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row>
    <row r="124" spans="1:26" ht="15.75" customHeight="1" x14ac:dyDescent="0.2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row>
    <row r="125" spans="1:26" ht="15.75" customHeight="1" x14ac:dyDescent="0.2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row>
    <row r="126" spans="1:26" ht="15.75" customHeight="1" x14ac:dyDescent="0.2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row>
    <row r="127" spans="1:26" ht="15.75" customHeight="1" x14ac:dyDescent="0.25">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row>
    <row r="128" spans="1:26" ht="15.75" customHeight="1" x14ac:dyDescent="0.25">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row>
    <row r="129" spans="1:26" ht="15.75" customHeight="1" x14ac:dyDescent="0.25">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row>
    <row r="130" spans="1:26" ht="15.75" customHeight="1" x14ac:dyDescent="0.25">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row>
    <row r="131" spans="1:26" ht="15.75" customHeight="1" x14ac:dyDescent="0.2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row>
    <row r="132" spans="1:26" ht="15.75" customHeight="1" x14ac:dyDescent="0.25">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row>
    <row r="133" spans="1:26" ht="15.75" customHeight="1" x14ac:dyDescent="0.25">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row>
    <row r="134" spans="1:26" ht="15.75" customHeight="1" x14ac:dyDescent="0.25">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row>
    <row r="135" spans="1:26" ht="15.75" customHeight="1" x14ac:dyDescent="0.25">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row>
    <row r="136" spans="1:26" ht="15.75" customHeight="1" x14ac:dyDescent="0.25">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row>
    <row r="137" spans="1:26" ht="15.75" customHeight="1" x14ac:dyDescent="0.25">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row>
    <row r="138" spans="1:26" ht="15.75" customHeight="1" x14ac:dyDescent="0.2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row>
    <row r="139" spans="1:26" ht="15.75" customHeight="1" x14ac:dyDescent="0.25">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row>
    <row r="140" spans="1:26" ht="15.75" customHeight="1" x14ac:dyDescent="0.2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row>
    <row r="141" spans="1:26" ht="15.75" customHeight="1" x14ac:dyDescent="0.25">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row>
    <row r="142" spans="1:26" ht="15.75" customHeight="1" x14ac:dyDescent="0.2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row>
    <row r="143" spans="1:26" ht="15.75" customHeight="1" x14ac:dyDescent="0.25">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row>
    <row r="144" spans="1:26" ht="15.75" customHeight="1" x14ac:dyDescent="0.2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row>
    <row r="145" spans="1:26" ht="15.75" customHeight="1" x14ac:dyDescent="0.2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row>
    <row r="146" spans="1:26" ht="15.75" customHeight="1" x14ac:dyDescent="0.2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row>
    <row r="147" spans="1:26" ht="15.75" customHeight="1" x14ac:dyDescent="0.25">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row>
    <row r="148" spans="1:26" ht="15.75" customHeight="1" x14ac:dyDescent="0.25">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row>
    <row r="149" spans="1:26" ht="15.75" customHeight="1" x14ac:dyDescent="0.25">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row>
    <row r="150" spans="1:26" ht="15.75" customHeight="1" x14ac:dyDescent="0.25">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row>
    <row r="151" spans="1:26" ht="15.75" customHeight="1" x14ac:dyDescent="0.25">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row>
    <row r="152" spans="1:26" ht="15.75" customHeight="1" x14ac:dyDescent="0.25">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row>
    <row r="153" spans="1:26" ht="15.75" customHeight="1" x14ac:dyDescent="0.25">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row>
    <row r="154" spans="1:26" ht="15.75" customHeight="1" x14ac:dyDescent="0.2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row>
    <row r="155" spans="1:26" ht="15.75" customHeight="1" x14ac:dyDescent="0.25">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row>
    <row r="156" spans="1:26" ht="15.75" customHeight="1" x14ac:dyDescent="0.25">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row>
    <row r="157" spans="1:26" ht="15.75" customHeight="1" x14ac:dyDescent="0.25">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row>
    <row r="158" spans="1:26" ht="15.75" customHeight="1" x14ac:dyDescent="0.25">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row>
    <row r="159" spans="1:26" ht="15.75" customHeight="1" x14ac:dyDescent="0.25">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row>
    <row r="160" spans="1:26" ht="15.75" customHeight="1" x14ac:dyDescent="0.25">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row>
    <row r="161" spans="1:26" ht="15.75" customHeight="1" x14ac:dyDescent="0.25">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row>
    <row r="162" spans="1:26" ht="15.75" customHeight="1" x14ac:dyDescent="0.25">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row>
    <row r="163" spans="1:26" ht="15.75" customHeight="1" x14ac:dyDescent="0.25">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row>
    <row r="164" spans="1:26" ht="15.75" customHeight="1" x14ac:dyDescent="0.25">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row>
    <row r="165" spans="1:26" ht="15.75" customHeight="1" x14ac:dyDescent="0.25">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row>
    <row r="166" spans="1:26" ht="15.75" customHeight="1" x14ac:dyDescent="0.25">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row>
    <row r="167" spans="1:26" ht="15.75" customHeight="1" x14ac:dyDescent="0.25">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row>
    <row r="168" spans="1:26" ht="15.75" customHeight="1" x14ac:dyDescent="0.25">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row>
    <row r="169" spans="1:26" ht="15.75" customHeight="1" x14ac:dyDescent="0.25">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row>
    <row r="170" spans="1:26" ht="15.75" customHeight="1" x14ac:dyDescent="0.25">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row>
    <row r="171" spans="1:26" ht="15.75" customHeight="1" x14ac:dyDescent="0.25">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row>
    <row r="172" spans="1:26" ht="15.75" customHeight="1" x14ac:dyDescent="0.25">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row>
    <row r="173" spans="1:26" ht="15.75" customHeight="1" x14ac:dyDescent="0.25">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row>
    <row r="174" spans="1:26" ht="15.75" customHeight="1" x14ac:dyDescent="0.25">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row>
    <row r="175" spans="1:26" ht="15.75" customHeight="1" x14ac:dyDescent="0.25">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row>
    <row r="176" spans="1:26" ht="15.75" customHeight="1" x14ac:dyDescent="0.25">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row>
    <row r="177" spans="1:26" ht="15.75" customHeight="1" x14ac:dyDescent="0.25">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row>
    <row r="178" spans="1:26" ht="15.75" customHeight="1" x14ac:dyDescent="0.25">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row>
    <row r="179" spans="1:26" ht="15.75" customHeight="1" x14ac:dyDescent="0.25">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row>
    <row r="180" spans="1:26" ht="15.75" customHeight="1" x14ac:dyDescent="0.25">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row>
    <row r="181" spans="1:26" ht="15.75" customHeight="1" x14ac:dyDescent="0.25">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row>
    <row r="182" spans="1:26" ht="15.75" customHeight="1" x14ac:dyDescent="0.25">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row>
    <row r="183" spans="1:26" ht="15.75" customHeight="1" x14ac:dyDescent="0.25">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row>
    <row r="184" spans="1:26" ht="15.75" customHeight="1" x14ac:dyDescent="0.25">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row>
    <row r="185" spans="1:26" ht="15.75" customHeight="1" x14ac:dyDescent="0.25">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row>
    <row r="186" spans="1:26" ht="15.75" customHeight="1" x14ac:dyDescent="0.25">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row>
    <row r="187" spans="1:26" ht="15.75" customHeight="1" x14ac:dyDescent="0.25">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row>
    <row r="188" spans="1:26" ht="15.75" customHeight="1" x14ac:dyDescent="0.25">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row>
    <row r="189" spans="1:26" ht="15.75" customHeight="1" x14ac:dyDescent="0.25">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row>
    <row r="190" spans="1:26" ht="15.75" customHeight="1" x14ac:dyDescent="0.25">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row>
    <row r="191" spans="1:26" ht="15.75" customHeight="1" x14ac:dyDescent="0.25">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row>
    <row r="192" spans="1:26" ht="15.75" customHeight="1" x14ac:dyDescent="0.25">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row>
    <row r="193" spans="1:26" ht="15.75" customHeight="1" x14ac:dyDescent="0.25">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row>
    <row r="194" spans="1:26" ht="15.75" customHeight="1" x14ac:dyDescent="0.25">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row>
    <row r="195" spans="1:26" ht="15.75" customHeight="1" x14ac:dyDescent="0.25">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row>
    <row r="196" spans="1:26" ht="15.75" customHeight="1" x14ac:dyDescent="0.25">
      <c r="A196" s="139"/>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row>
    <row r="197" spans="1:26" ht="15.75" customHeight="1" x14ac:dyDescent="0.25">
      <c r="A197" s="13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row>
    <row r="198" spans="1:26" ht="15.75" customHeight="1" x14ac:dyDescent="0.25">
      <c r="A198" s="13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row>
    <row r="199" spans="1:26" ht="15.75" customHeight="1" x14ac:dyDescent="0.25">
      <c r="A199" s="139"/>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row>
    <row r="200" spans="1:26" ht="15.75" customHeight="1" x14ac:dyDescent="0.25">
      <c r="A200" s="13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row>
    <row r="201" spans="1:26" ht="15.75" customHeight="1" x14ac:dyDescent="0.25">
      <c r="A201" s="13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row>
    <row r="202" spans="1:26" ht="15.75" customHeight="1" x14ac:dyDescent="0.25">
      <c r="A202" s="13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row>
    <row r="203" spans="1:26" ht="15.75" customHeight="1" x14ac:dyDescent="0.25">
      <c r="A203" s="139"/>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row>
    <row r="204" spans="1:26" ht="15.75" customHeight="1" x14ac:dyDescent="0.25">
      <c r="A204" s="13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row>
    <row r="205" spans="1:26" ht="15.75" customHeight="1" x14ac:dyDescent="0.25">
      <c r="A205" s="13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row>
    <row r="206" spans="1:26" ht="15.75" customHeight="1" x14ac:dyDescent="0.25">
      <c r="A206" s="13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row>
    <row r="207" spans="1:26" ht="15.75" customHeight="1" x14ac:dyDescent="0.25">
      <c r="A207" s="13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row>
    <row r="208" spans="1:26" ht="15.75" customHeight="1" x14ac:dyDescent="0.25">
      <c r="A208" s="13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row>
    <row r="209" spans="1:26" ht="15.75" customHeight="1" x14ac:dyDescent="0.25">
      <c r="A209" s="13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row>
    <row r="210" spans="1:26" ht="15.75" customHeight="1" x14ac:dyDescent="0.25">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row>
    <row r="211" spans="1:26" ht="15.75" customHeight="1" x14ac:dyDescent="0.25">
      <c r="A211" s="139"/>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row>
    <row r="212" spans="1:26" ht="15.75" customHeight="1" x14ac:dyDescent="0.25">
      <c r="A212" s="139"/>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row>
    <row r="213" spans="1:26" ht="15.75" customHeight="1" x14ac:dyDescent="0.25">
      <c r="A213" s="13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row>
    <row r="214" spans="1:26" ht="15.75" customHeight="1" x14ac:dyDescent="0.25">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row>
    <row r="215" spans="1:26" ht="15.75" customHeight="1" x14ac:dyDescent="0.25">
      <c r="A215" s="13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row>
    <row r="216" spans="1:26" ht="15.75" customHeight="1" x14ac:dyDescent="0.25">
      <c r="A216" s="13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row>
    <row r="217" spans="1:26" ht="15.75" customHeight="1" x14ac:dyDescent="0.25">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row>
    <row r="218" spans="1:26" ht="15.75" customHeight="1" x14ac:dyDescent="0.25">
      <c r="A218" s="13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row>
    <row r="219" spans="1:26" ht="15.75" customHeight="1" x14ac:dyDescent="0.25">
      <c r="A219" s="139"/>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row>
    <row r="220" spans="1:26" ht="15.75" customHeight="1" x14ac:dyDescent="0.25">
      <c r="A220" s="139"/>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row>
    <row r="221" spans="1:26" ht="15.75" customHeight="1" x14ac:dyDescent="0.25">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row>
    <row r="222" spans="1:26" ht="15.75" customHeight="1" x14ac:dyDescent="0.25">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row>
    <row r="223" spans="1:26" ht="15.75" customHeight="1" x14ac:dyDescent="0.25">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row>
    <row r="224" spans="1:26" ht="15.75" customHeight="1" x14ac:dyDescent="0.25">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row>
    <row r="225" spans="1:26" ht="15.75" customHeight="1" x14ac:dyDescent="0.25">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row>
    <row r="226" spans="1:26" ht="15.75" customHeight="1" x14ac:dyDescent="0.25">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row>
    <row r="227" spans="1:26" ht="15.75" customHeight="1" x14ac:dyDescent="0.25">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row>
    <row r="228" spans="1:26" ht="15.75" customHeight="1" x14ac:dyDescent="0.25">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row>
    <row r="229" spans="1:26" ht="15.75" customHeight="1" x14ac:dyDescent="0.25">
      <c r="A229" s="13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row>
    <row r="230" spans="1:26" ht="15.75" customHeight="1" x14ac:dyDescent="0.25">
      <c r="A230" s="13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row>
    <row r="231" spans="1:26" ht="15.75" customHeight="1" x14ac:dyDescent="0.25">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row>
    <row r="232" spans="1:26" ht="15.75" customHeight="1" x14ac:dyDescent="0.25">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row>
    <row r="233" spans="1:26" ht="15.75" customHeight="1" x14ac:dyDescent="0.25">
      <c r="A233" s="13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row>
    <row r="234" spans="1:26" ht="15.75" customHeight="1" x14ac:dyDescent="0.25">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row>
    <row r="235" spans="1:26" ht="15.75" customHeight="1" x14ac:dyDescent="0.25">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row>
    <row r="236" spans="1:26" ht="15.75" customHeight="1" x14ac:dyDescent="0.25">
      <c r="A236" s="13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row>
    <row r="237" spans="1:26" ht="15.75" customHeight="1" x14ac:dyDescent="0.25">
      <c r="A237" s="13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row>
    <row r="238" spans="1:26" ht="15.75" customHeight="1" x14ac:dyDescent="0.25">
      <c r="A238" s="13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row>
    <row r="239" spans="1:26" ht="15.75" customHeight="1" x14ac:dyDescent="0.25">
      <c r="A239" s="13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row>
    <row r="240" spans="1:26" ht="15.75" customHeight="1" x14ac:dyDescent="0.25">
      <c r="A240" s="13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row>
    <row r="241" spans="1:26" ht="15.75" customHeight="1" x14ac:dyDescent="0.25">
      <c r="A241" s="13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row>
    <row r="242" spans="1:26" ht="15.75" customHeight="1" x14ac:dyDescent="0.25">
      <c r="A242" s="13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row>
    <row r="243" spans="1:26" ht="15.75" customHeight="1" x14ac:dyDescent="0.25">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row>
    <row r="244" spans="1:26" ht="15.75" customHeight="1" x14ac:dyDescent="0.25">
      <c r="A244" s="13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row>
    <row r="245" spans="1:26" ht="15.75" customHeight="1" x14ac:dyDescent="0.25">
      <c r="A245" s="13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row>
    <row r="246" spans="1:26" ht="15.75" customHeight="1" x14ac:dyDescent="0.25">
      <c r="A246" s="13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row>
    <row r="247" spans="1:26" ht="15.75" customHeight="1" x14ac:dyDescent="0.25">
      <c r="A247" s="13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row>
    <row r="248" spans="1:26" ht="15.75" customHeight="1" x14ac:dyDescent="0.25">
      <c r="A248" s="13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row>
    <row r="249" spans="1:26" ht="15.75" customHeight="1" x14ac:dyDescent="0.25">
      <c r="A249" s="13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row>
    <row r="250" spans="1:26" ht="15.75" customHeight="1" x14ac:dyDescent="0.25">
      <c r="A250" s="139"/>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row>
    <row r="251" spans="1:26" ht="15.75" customHeight="1" x14ac:dyDescent="0.25">
      <c r="A251" s="139"/>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row>
    <row r="252" spans="1:26" ht="15.75" customHeight="1" x14ac:dyDescent="0.25">
      <c r="A252" s="139"/>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row>
    <row r="253" spans="1:26" ht="15.75" customHeight="1" x14ac:dyDescent="0.25">
      <c r="A253" s="139"/>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row>
    <row r="254" spans="1:26" ht="15.75" customHeight="1" x14ac:dyDescent="0.25">
      <c r="A254" s="139"/>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row>
    <row r="255" spans="1:26" ht="15.75" customHeight="1" x14ac:dyDescent="0.25">
      <c r="A255" s="139"/>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row>
    <row r="256" spans="1:26" ht="15.75" customHeight="1" x14ac:dyDescent="0.25">
      <c r="A256" s="139"/>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row>
    <row r="257" spans="1:26" ht="15.75" customHeight="1" x14ac:dyDescent="0.25">
      <c r="A257" s="139"/>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row>
    <row r="258" spans="1:26" ht="15.75" customHeight="1" x14ac:dyDescent="0.25">
      <c r="A258" s="139"/>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row>
    <row r="259" spans="1:26" ht="15.75" customHeight="1" x14ac:dyDescent="0.25">
      <c r="A259" s="139"/>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row>
    <row r="260" spans="1:26" ht="15.75" customHeight="1" x14ac:dyDescent="0.25">
      <c r="A260" s="139"/>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row>
    <row r="261" spans="1:26" ht="15.75" customHeight="1" x14ac:dyDescent="0.25">
      <c r="A261" s="139"/>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row>
    <row r="262" spans="1:26" ht="15.75" customHeight="1" x14ac:dyDescent="0.25">
      <c r="A262" s="139"/>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row>
    <row r="263" spans="1:26" ht="15.75" customHeight="1" x14ac:dyDescent="0.25">
      <c r="A263" s="139"/>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row>
    <row r="264" spans="1:26" ht="15.75" customHeight="1" x14ac:dyDescent="0.25">
      <c r="A264" s="139"/>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row>
    <row r="265" spans="1:26" ht="15.75" customHeight="1" x14ac:dyDescent="0.25">
      <c r="A265" s="139"/>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row>
    <row r="266" spans="1:26" ht="15.75" customHeight="1" x14ac:dyDescent="0.25">
      <c r="A266" s="13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row>
    <row r="267" spans="1:26" ht="15.75" customHeight="1" x14ac:dyDescent="0.25">
      <c r="A267" s="139"/>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row>
    <row r="268" spans="1:26" ht="15.75" customHeight="1" x14ac:dyDescent="0.25">
      <c r="A268" s="139"/>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row>
    <row r="269" spans="1:26" ht="15.75" customHeight="1" x14ac:dyDescent="0.25">
      <c r="A269" s="139"/>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row>
    <row r="270" spans="1:26" ht="15.75" customHeight="1" x14ac:dyDescent="0.25">
      <c r="A270" s="139"/>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row>
    <row r="271" spans="1:26" ht="15.75" customHeight="1" x14ac:dyDescent="0.25">
      <c r="A271" s="139"/>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row>
    <row r="272" spans="1:26" ht="15.75" customHeight="1" x14ac:dyDescent="0.25">
      <c r="A272" s="139"/>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row>
    <row r="273" spans="1:26" ht="15.75" customHeight="1" x14ac:dyDescent="0.25">
      <c r="A273" s="139"/>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row>
    <row r="274" spans="1:26" ht="15.75" customHeight="1" x14ac:dyDescent="0.25">
      <c r="A274" s="139"/>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row>
    <row r="275" spans="1:26" ht="15.75" customHeight="1" x14ac:dyDescent="0.25">
      <c r="A275" s="139"/>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row>
    <row r="276" spans="1:26" ht="15.75" customHeight="1" x14ac:dyDescent="0.25">
      <c r="A276" s="139"/>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row>
    <row r="277" spans="1:26" ht="15.75" customHeight="1" x14ac:dyDescent="0.25">
      <c r="A277" s="139"/>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row>
    <row r="278" spans="1:26" ht="15.75" customHeight="1" x14ac:dyDescent="0.25">
      <c r="A278" s="139"/>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row>
    <row r="279" spans="1:26" ht="15.75" customHeight="1" x14ac:dyDescent="0.25">
      <c r="A279" s="139"/>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row>
    <row r="280" spans="1:26" ht="15.75" customHeight="1" x14ac:dyDescent="0.25">
      <c r="A280" s="139"/>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row>
    <row r="281" spans="1:26" ht="15.75" customHeight="1" x14ac:dyDescent="0.25">
      <c r="A281" s="139"/>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row>
    <row r="282" spans="1:26" ht="15.75" customHeight="1" x14ac:dyDescent="0.25">
      <c r="A282" s="139"/>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row>
    <row r="283" spans="1:26" ht="15.75" customHeight="1" x14ac:dyDescent="0.25">
      <c r="A283" s="139"/>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row>
    <row r="284" spans="1:26" ht="15.75" customHeight="1" x14ac:dyDescent="0.25">
      <c r="A284" s="139"/>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row>
    <row r="285" spans="1:26" ht="15.75" customHeight="1" x14ac:dyDescent="0.25">
      <c r="A285" s="139"/>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row>
    <row r="286" spans="1:26" ht="15.75" customHeight="1" x14ac:dyDescent="0.25">
      <c r="A286" s="139"/>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row>
    <row r="287" spans="1:26" ht="15.75" customHeight="1" x14ac:dyDescent="0.25">
      <c r="A287" s="139"/>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row>
    <row r="288" spans="1:26" ht="15.75" customHeight="1" x14ac:dyDescent="0.25">
      <c r="A288" s="139"/>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row>
    <row r="289" spans="1:26" ht="15.75" customHeight="1" x14ac:dyDescent="0.25">
      <c r="A289" s="139"/>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row>
    <row r="290" spans="1:26" ht="15.75" customHeight="1" x14ac:dyDescent="0.25">
      <c r="A290" s="139"/>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row>
    <row r="291" spans="1:26" ht="15.75" customHeight="1" x14ac:dyDescent="0.25">
      <c r="A291" s="139"/>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row>
    <row r="292" spans="1:26" ht="15.75" customHeight="1" x14ac:dyDescent="0.25">
      <c r="A292" s="139"/>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row>
    <row r="293" spans="1:26" ht="15.75" customHeight="1" x14ac:dyDescent="0.25">
      <c r="A293" s="139"/>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row>
    <row r="294" spans="1:26" ht="15.75" customHeight="1" x14ac:dyDescent="0.25">
      <c r="A294" s="139"/>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row>
    <row r="295" spans="1:26" ht="15.75" customHeight="1" x14ac:dyDescent="0.25">
      <c r="A295" s="139"/>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row>
    <row r="296" spans="1:26" ht="15.75" customHeight="1" x14ac:dyDescent="0.25">
      <c r="A296" s="139"/>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row>
    <row r="297" spans="1:26" ht="15.75" customHeight="1" x14ac:dyDescent="0.25">
      <c r="A297" s="139"/>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row>
    <row r="298" spans="1:26" ht="15.75" customHeight="1" x14ac:dyDescent="0.25">
      <c r="A298" s="139"/>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row>
    <row r="299" spans="1:26" ht="15.75" customHeight="1" x14ac:dyDescent="0.25">
      <c r="A299" s="139"/>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row>
    <row r="300" spans="1:26" ht="15.75" customHeight="1" x14ac:dyDescent="0.25">
      <c r="A300" s="139"/>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row>
    <row r="301" spans="1:26" ht="15.75" customHeight="1" x14ac:dyDescent="0.25">
      <c r="A301" s="139"/>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row>
    <row r="302" spans="1:26" ht="15.75" customHeight="1" x14ac:dyDescent="0.25">
      <c r="A302" s="139"/>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row>
    <row r="303" spans="1:26" ht="15.75" customHeight="1" x14ac:dyDescent="0.25">
      <c r="A303" s="139"/>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row>
    <row r="304" spans="1:26" ht="15.75" customHeight="1" x14ac:dyDescent="0.25">
      <c r="A304" s="139"/>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row>
    <row r="305" spans="1:26" ht="15.75" customHeight="1" x14ac:dyDescent="0.25">
      <c r="A305" s="139"/>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row>
    <row r="306" spans="1:26" ht="15.75" customHeight="1" x14ac:dyDescent="0.25">
      <c r="A306" s="139"/>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row>
    <row r="307" spans="1:26" ht="15.75" customHeight="1" x14ac:dyDescent="0.25">
      <c r="A307" s="139"/>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row>
    <row r="308" spans="1:26" ht="15.75" customHeight="1" x14ac:dyDescent="0.25">
      <c r="A308" s="139"/>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row>
    <row r="309" spans="1:26" ht="15.75" customHeight="1" x14ac:dyDescent="0.25">
      <c r="A309" s="139"/>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row>
    <row r="310" spans="1:26" ht="15.75" customHeight="1" x14ac:dyDescent="0.25">
      <c r="A310" s="139"/>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row>
    <row r="311" spans="1:26" ht="15.75" customHeight="1" x14ac:dyDescent="0.25">
      <c r="A311" s="139"/>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row>
    <row r="312" spans="1:26" ht="15.75" customHeight="1" x14ac:dyDescent="0.25">
      <c r="A312" s="139"/>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row>
    <row r="313" spans="1:26" ht="15.75" customHeight="1" x14ac:dyDescent="0.25">
      <c r="A313" s="139"/>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row>
    <row r="314" spans="1:26" ht="15.75" customHeight="1" x14ac:dyDescent="0.25">
      <c r="A314" s="139"/>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row>
    <row r="315" spans="1:26" ht="15.75" customHeight="1" x14ac:dyDescent="0.25">
      <c r="A315" s="139"/>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row>
    <row r="316" spans="1:26" ht="15.75" customHeight="1" x14ac:dyDescent="0.25">
      <c r="A316" s="139"/>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row>
    <row r="317" spans="1:26" ht="15.75" customHeight="1" x14ac:dyDescent="0.25">
      <c r="A317" s="139"/>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row>
    <row r="318" spans="1:26" ht="15.75" customHeight="1" x14ac:dyDescent="0.25">
      <c r="A318" s="139"/>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row>
    <row r="319" spans="1:26" ht="15.75" customHeight="1" x14ac:dyDescent="0.25">
      <c r="A319" s="139"/>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row>
    <row r="320" spans="1:26" ht="15.75" customHeight="1" x14ac:dyDescent="0.25">
      <c r="A320" s="139"/>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row>
    <row r="321" spans="1:26" ht="15.75" customHeight="1" x14ac:dyDescent="0.25">
      <c r="A321" s="139"/>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row>
    <row r="322" spans="1:26" ht="15.75" customHeight="1" x14ac:dyDescent="0.25">
      <c r="A322" s="139"/>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row>
    <row r="323" spans="1:26" ht="15.75" customHeight="1" x14ac:dyDescent="0.25">
      <c r="A323" s="139"/>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row>
    <row r="324" spans="1:26" ht="15.75" customHeight="1" x14ac:dyDescent="0.25">
      <c r="A324" s="139"/>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row>
    <row r="325" spans="1:26" ht="15.75" customHeight="1" x14ac:dyDescent="0.25">
      <c r="A325" s="139"/>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row>
    <row r="326" spans="1:26" ht="15.75" customHeight="1" x14ac:dyDescent="0.25">
      <c r="A326" s="139"/>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row>
    <row r="327" spans="1:26" ht="15.75" customHeight="1" x14ac:dyDescent="0.25">
      <c r="A327" s="139"/>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row>
    <row r="328" spans="1:26" ht="15.75" customHeight="1" x14ac:dyDescent="0.25">
      <c r="A328" s="139"/>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row>
    <row r="329" spans="1:26" ht="15.75" customHeight="1" x14ac:dyDescent="0.25">
      <c r="A329" s="139"/>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row>
    <row r="330" spans="1:26" ht="15.75" customHeight="1" x14ac:dyDescent="0.25">
      <c r="A330" s="139"/>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row>
    <row r="331" spans="1:26" ht="15.75" customHeight="1" x14ac:dyDescent="0.25">
      <c r="A331" s="139"/>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row>
    <row r="332" spans="1:26" ht="15.75" customHeight="1" x14ac:dyDescent="0.25">
      <c r="A332" s="139"/>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row>
    <row r="333" spans="1:26" ht="15.75" customHeight="1" x14ac:dyDescent="0.25">
      <c r="A333" s="139"/>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row>
    <row r="334" spans="1:26" ht="15.75" customHeight="1" x14ac:dyDescent="0.25">
      <c r="A334" s="139"/>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row>
    <row r="335" spans="1:26" ht="15.75" customHeight="1" x14ac:dyDescent="0.25">
      <c r="A335" s="139"/>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row>
    <row r="336" spans="1:26" ht="15.75" customHeight="1" x14ac:dyDescent="0.25">
      <c r="A336" s="139"/>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row>
    <row r="337" spans="1:26" ht="15.75" customHeight="1" x14ac:dyDescent="0.25">
      <c r="A337" s="139"/>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row>
    <row r="338" spans="1:26" ht="15.75" customHeight="1" x14ac:dyDescent="0.25">
      <c r="A338" s="139"/>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row>
    <row r="339" spans="1:26" ht="15.75" customHeight="1" x14ac:dyDescent="0.25">
      <c r="A339" s="139"/>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row>
    <row r="340" spans="1:26" ht="15.75" customHeight="1" x14ac:dyDescent="0.25">
      <c r="A340" s="139"/>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row>
    <row r="341" spans="1:26" ht="15.75" customHeight="1" x14ac:dyDescent="0.25">
      <c r="A341" s="139"/>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row>
    <row r="342" spans="1:26" ht="15.75" customHeight="1" x14ac:dyDescent="0.25">
      <c r="A342" s="139"/>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row>
    <row r="343" spans="1:26" ht="15.75" customHeight="1" x14ac:dyDescent="0.25">
      <c r="A343" s="139"/>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row>
    <row r="344" spans="1:26" ht="15.75" customHeight="1" x14ac:dyDescent="0.25">
      <c r="A344" s="139"/>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1:26" ht="15.75" customHeight="1" x14ac:dyDescent="0.25">
      <c r="A345" s="139"/>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row>
    <row r="346" spans="1:26" ht="15.75" customHeight="1" x14ac:dyDescent="0.25">
      <c r="A346" s="139"/>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row>
    <row r="347" spans="1:26" ht="15.75" customHeight="1" x14ac:dyDescent="0.25">
      <c r="A347" s="139"/>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row>
    <row r="348" spans="1:26" ht="15.75" customHeight="1" x14ac:dyDescent="0.25">
      <c r="A348" s="139"/>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row>
    <row r="349" spans="1:26" ht="15.75" customHeight="1" x14ac:dyDescent="0.25">
      <c r="A349" s="139"/>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row>
    <row r="350" spans="1:26" ht="15.75" customHeight="1" x14ac:dyDescent="0.25">
      <c r="A350" s="139"/>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row>
    <row r="351" spans="1:26" ht="15.75" customHeight="1" x14ac:dyDescent="0.25">
      <c r="A351" s="139"/>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row>
    <row r="352" spans="1:26" ht="15.75" customHeight="1" x14ac:dyDescent="0.25">
      <c r="A352" s="139"/>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row>
    <row r="353" spans="1:26" ht="15.75" customHeight="1" x14ac:dyDescent="0.25">
      <c r="A353" s="139"/>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row>
    <row r="354" spans="1:26" ht="15.75" customHeight="1" x14ac:dyDescent="0.25">
      <c r="A354" s="139"/>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row>
    <row r="355" spans="1:26" ht="15.75" customHeight="1" x14ac:dyDescent="0.25">
      <c r="A355" s="139"/>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row>
    <row r="356" spans="1:26" ht="15.75" customHeight="1" x14ac:dyDescent="0.25">
      <c r="A356" s="139"/>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row>
    <row r="357" spans="1:26" ht="15.75" customHeight="1" x14ac:dyDescent="0.25">
      <c r="A357" s="139"/>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row>
    <row r="358" spans="1:26" ht="15.75" customHeight="1" x14ac:dyDescent="0.25">
      <c r="A358" s="139"/>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row>
    <row r="359" spans="1:26" ht="15.75" customHeight="1" x14ac:dyDescent="0.25">
      <c r="A359" s="139"/>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row>
    <row r="360" spans="1:26" ht="15.75" customHeight="1" x14ac:dyDescent="0.25">
      <c r="A360" s="139"/>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row>
    <row r="361" spans="1:26" ht="15.75" customHeight="1" x14ac:dyDescent="0.25">
      <c r="A361" s="139"/>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row>
    <row r="362" spans="1:26" ht="15.75" customHeight="1" x14ac:dyDescent="0.25">
      <c r="A362" s="139"/>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row>
    <row r="363" spans="1:26" ht="15.75" customHeight="1" x14ac:dyDescent="0.25">
      <c r="A363" s="139"/>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row>
    <row r="364" spans="1:26" ht="15.75" customHeight="1" x14ac:dyDescent="0.25">
      <c r="A364" s="139"/>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row>
    <row r="365" spans="1:26" ht="15.75" customHeight="1" x14ac:dyDescent="0.25">
      <c r="A365" s="139"/>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row>
    <row r="366" spans="1:26" ht="15.75" customHeight="1" x14ac:dyDescent="0.25">
      <c r="A366" s="139"/>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row>
    <row r="367" spans="1:26" ht="15.75" customHeight="1" x14ac:dyDescent="0.25">
      <c r="A367" s="139"/>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row>
    <row r="368" spans="1:26" ht="15.75" customHeight="1" x14ac:dyDescent="0.25">
      <c r="A368" s="139"/>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row>
    <row r="369" spans="1:26" ht="15.75" customHeight="1" x14ac:dyDescent="0.25">
      <c r="A369" s="139"/>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row>
    <row r="370" spans="1:26" ht="15.75" customHeight="1" x14ac:dyDescent="0.25">
      <c r="A370" s="139"/>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row>
    <row r="371" spans="1:26" ht="15.75" customHeight="1" x14ac:dyDescent="0.25">
      <c r="A371" s="139"/>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row>
    <row r="372" spans="1:26" ht="15.75" customHeight="1" x14ac:dyDescent="0.25">
      <c r="A372" s="139"/>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row>
    <row r="373" spans="1:26" ht="15.75" customHeight="1" x14ac:dyDescent="0.25">
      <c r="A373" s="139"/>
      <c r="B373" s="139"/>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row>
    <row r="374" spans="1:26" ht="15.75" customHeight="1" x14ac:dyDescent="0.25">
      <c r="A374" s="139"/>
      <c r="B374" s="139"/>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row>
    <row r="375" spans="1:26" ht="15.75" customHeight="1" x14ac:dyDescent="0.25">
      <c r="A375" s="139"/>
      <c r="B375" s="139"/>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row>
    <row r="376" spans="1:26" ht="15.75" customHeight="1" x14ac:dyDescent="0.25">
      <c r="A376" s="139"/>
      <c r="B376" s="139"/>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row>
    <row r="377" spans="1:26" ht="15.75" customHeight="1" x14ac:dyDescent="0.25">
      <c r="A377" s="139"/>
      <c r="B377" s="139"/>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row>
    <row r="378" spans="1:26" ht="15.75" customHeight="1" x14ac:dyDescent="0.25">
      <c r="A378" s="139"/>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row>
    <row r="379" spans="1:26" ht="15.75" customHeight="1" x14ac:dyDescent="0.25">
      <c r="A379" s="139"/>
      <c r="B379" s="139"/>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row>
    <row r="380" spans="1:26" ht="15.75" customHeight="1" x14ac:dyDescent="0.25">
      <c r="A380" s="139"/>
      <c r="B380" s="139"/>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1:26" ht="15.75" customHeight="1" x14ac:dyDescent="0.25">
      <c r="A381" s="139"/>
      <c r="B381" s="139"/>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row>
    <row r="382" spans="1:26" ht="15.75" customHeight="1" x14ac:dyDescent="0.25">
      <c r="A382" s="139"/>
      <c r="B382" s="139"/>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row>
    <row r="383" spans="1:26" ht="15.75" customHeight="1" x14ac:dyDescent="0.25">
      <c r="A383" s="139"/>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row>
    <row r="384" spans="1:26" ht="15.75" customHeight="1" x14ac:dyDescent="0.25">
      <c r="A384" s="139"/>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row>
    <row r="385" spans="1:26" ht="15.75" customHeight="1" x14ac:dyDescent="0.25">
      <c r="A385" s="139"/>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row>
    <row r="386" spans="1:26" ht="15.75" customHeight="1" x14ac:dyDescent="0.25">
      <c r="A386" s="139"/>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row>
    <row r="387" spans="1:26" ht="15.75" customHeight="1" x14ac:dyDescent="0.25">
      <c r="A387" s="139"/>
      <c r="B387" s="139"/>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row>
    <row r="388" spans="1:26" ht="15.75" customHeight="1" x14ac:dyDescent="0.25">
      <c r="A388" s="139"/>
      <c r="B388" s="139"/>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row>
    <row r="389" spans="1:26" ht="15.75" customHeight="1" x14ac:dyDescent="0.25">
      <c r="A389" s="139"/>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row>
    <row r="390" spans="1:26" ht="15.75" customHeight="1" x14ac:dyDescent="0.25">
      <c r="A390" s="139"/>
      <c r="B390" s="139"/>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row>
    <row r="391" spans="1:26" ht="15.75" customHeight="1" x14ac:dyDescent="0.25">
      <c r="A391" s="139"/>
      <c r="B391" s="139"/>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row>
    <row r="392" spans="1:26" ht="15.75" customHeight="1" x14ac:dyDescent="0.25">
      <c r="A392" s="139"/>
      <c r="B392" s="139"/>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row>
    <row r="393" spans="1:26" ht="15.75" customHeight="1" x14ac:dyDescent="0.25">
      <c r="A393" s="139"/>
      <c r="B393" s="139"/>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row>
    <row r="394" spans="1:26" ht="15.75" customHeight="1" x14ac:dyDescent="0.25">
      <c r="A394" s="139"/>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row>
    <row r="395" spans="1:26" ht="15.75" customHeight="1" x14ac:dyDescent="0.25">
      <c r="A395" s="139"/>
      <c r="B395" s="139"/>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1:26" ht="15.75" customHeight="1" x14ac:dyDescent="0.25">
      <c r="A396" s="139"/>
      <c r="B396" s="139"/>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row>
    <row r="397" spans="1:26" ht="15.75" customHeight="1" x14ac:dyDescent="0.25">
      <c r="A397" s="139"/>
      <c r="B397" s="139"/>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row>
    <row r="398" spans="1:26" ht="15.75" customHeight="1" x14ac:dyDescent="0.25">
      <c r="A398" s="139"/>
      <c r="B398" s="139"/>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c r="Z398" s="139"/>
    </row>
    <row r="399" spans="1:26" ht="15.75" customHeight="1" x14ac:dyDescent="0.25">
      <c r="A399" s="139"/>
      <c r="B399" s="139"/>
      <c r="C399" s="139"/>
      <c r="D399" s="139"/>
      <c r="E399" s="139"/>
      <c r="F399" s="139"/>
      <c r="G399" s="139"/>
      <c r="H399" s="139"/>
      <c r="I399" s="139"/>
      <c r="J399" s="139"/>
      <c r="K399" s="139"/>
      <c r="L399" s="139"/>
      <c r="M399" s="139"/>
      <c r="N399" s="139"/>
      <c r="O399" s="139"/>
      <c r="P399" s="139"/>
      <c r="Q399" s="139"/>
      <c r="R399" s="139"/>
      <c r="S399" s="139"/>
      <c r="T399" s="139"/>
      <c r="U399" s="139"/>
      <c r="V399" s="139"/>
      <c r="W399" s="139"/>
      <c r="X399" s="139"/>
      <c r="Y399" s="139"/>
      <c r="Z399" s="139"/>
    </row>
    <row r="400" spans="1:26" ht="15.75" customHeight="1" x14ac:dyDescent="0.25">
      <c r="A400" s="139"/>
      <c r="B400" s="139"/>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row>
    <row r="401" spans="1:26" ht="15.75" customHeight="1" x14ac:dyDescent="0.25">
      <c r="A401" s="139"/>
      <c r="B401" s="139"/>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row>
    <row r="402" spans="1:26" ht="15.75" customHeight="1" x14ac:dyDescent="0.25">
      <c r="A402" s="139"/>
      <c r="B402" s="139"/>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row>
    <row r="403" spans="1:26" ht="15.75" customHeight="1" x14ac:dyDescent="0.25">
      <c r="A403" s="139"/>
      <c r="B403" s="139"/>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row>
    <row r="404" spans="1:26" ht="15.75" customHeight="1" x14ac:dyDescent="0.25">
      <c r="A404" s="139"/>
      <c r="B404" s="139"/>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row>
    <row r="405" spans="1:26" ht="15.75" customHeight="1" x14ac:dyDescent="0.25">
      <c r="A405" s="139"/>
      <c r="B405" s="139"/>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row>
    <row r="406" spans="1:26" ht="15.75" customHeight="1" x14ac:dyDescent="0.25">
      <c r="A406" s="139"/>
      <c r="B406" s="139"/>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row>
    <row r="407" spans="1:26" ht="15.75" customHeight="1" x14ac:dyDescent="0.25">
      <c r="A407" s="139"/>
      <c r="B407" s="139"/>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row>
    <row r="408" spans="1:26" ht="15.75" customHeight="1" x14ac:dyDescent="0.25">
      <c r="A408" s="139"/>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row>
    <row r="409" spans="1:26" ht="15.75" customHeight="1" x14ac:dyDescent="0.25">
      <c r="A409" s="139"/>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row>
    <row r="410" spans="1:26" ht="15.75" customHeight="1" x14ac:dyDescent="0.25">
      <c r="A410" s="139"/>
      <c r="B410" s="139"/>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row>
    <row r="411" spans="1:26" ht="15.75" customHeight="1" x14ac:dyDescent="0.25">
      <c r="A411" s="139"/>
      <c r="B411" s="139"/>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row>
    <row r="412" spans="1:26" ht="15.75" customHeight="1" x14ac:dyDescent="0.25">
      <c r="A412" s="139"/>
      <c r="B412" s="139"/>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row>
    <row r="413" spans="1:26" ht="15.75" customHeight="1" x14ac:dyDescent="0.25">
      <c r="A413" s="139"/>
      <c r="B413" s="139"/>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row>
    <row r="414" spans="1:26" ht="15.75" customHeight="1" x14ac:dyDescent="0.25">
      <c r="A414" s="139"/>
      <c r="B414" s="139"/>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row>
    <row r="415" spans="1:26" ht="15.75" customHeight="1" x14ac:dyDescent="0.25">
      <c r="A415" s="139"/>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row>
    <row r="416" spans="1:26" ht="15.75" customHeight="1" x14ac:dyDescent="0.25">
      <c r="A416" s="139"/>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1:26" ht="15.75" customHeight="1" x14ac:dyDescent="0.25">
      <c r="A417" s="139"/>
      <c r="B417" s="139"/>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row>
    <row r="418" spans="1:26" ht="15.75" customHeight="1" x14ac:dyDescent="0.25">
      <c r="A418" s="139"/>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row>
    <row r="419" spans="1:26" ht="15.75" customHeight="1" x14ac:dyDescent="0.25">
      <c r="A419" s="139"/>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row>
    <row r="420" spans="1:26" ht="15.75" customHeight="1" x14ac:dyDescent="0.25">
      <c r="A420" s="139"/>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row>
    <row r="421" spans="1:26" ht="15.75" customHeight="1" x14ac:dyDescent="0.25">
      <c r="A421" s="139"/>
      <c r="B421" s="139"/>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row>
    <row r="422" spans="1:26" ht="15.75" customHeight="1" x14ac:dyDescent="0.25">
      <c r="A422" s="139"/>
      <c r="B422" s="139"/>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row>
    <row r="423" spans="1:26" ht="15.75" customHeight="1" x14ac:dyDescent="0.25">
      <c r="A423" s="139"/>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row>
    <row r="424" spans="1:26" ht="15.75" customHeight="1" x14ac:dyDescent="0.25">
      <c r="A424" s="139"/>
      <c r="B424" s="139"/>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row>
    <row r="425" spans="1:26" ht="15.75" customHeight="1" x14ac:dyDescent="0.25">
      <c r="A425" s="139"/>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row>
    <row r="426" spans="1:26" ht="15.75" customHeight="1" x14ac:dyDescent="0.25">
      <c r="A426" s="139"/>
      <c r="B426" s="139"/>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row>
    <row r="427" spans="1:26" ht="15.75" customHeight="1" x14ac:dyDescent="0.25">
      <c r="A427" s="139"/>
      <c r="B427" s="139"/>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row>
    <row r="428" spans="1:26" ht="15.75" customHeight="1" x14ac:dyDescent="0.25">
      <c r="A428" s="139"/>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row>
    <row r="429" spans="1:26" ht="15.75" customHeight="1" x14ac:dyDescent="0.25">
      <c r="A429" s="139"/>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row>
    <row r="430" spans="1:26" ht="15.75" customHeight="1" x14ac:dyDescent="0.25">
      <c r="A430" s="139"/>
      <c r="B430" s="139"/>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row>
    <row r="431" spans="1:26" ht="15.75" customHeight="1" x14ac:dyDescent="0.25">
      <c r="A431" s="139"/>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1:26" ht="15.75" customHeight="1" x14ac:dyDescent="0.25">
      <c r="A432" s="139"/>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row>
    <row r="433" spans="1:26" ht="15.75" customHeight="1" x14ac:dyDescent="0.25">
      <c r="A433" s="139"/>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row>
    <row r="434" spans="1:26" ht="15.75" customHeight="1" x14ac:dyDescent="0.25">
      <c r="A434" s="139"/>
      <c r="B434" s="139"/>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row>
    <row r="435" spans="1:26" ht="15.75" customHeight="1" x14ac:dyDescent="0.25">
      <c r="A435" s="139"/>
      <c r="B435" s="139"/>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row>
    <row r="436" spans="1:26" ht="15.75" customHeight="1" x14ac:dyDescent="0.25">
      <c r="A436" s="139"/>
      <c r="B436" s="139"/>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row>
    <row r="437" spans="1:26" ht="15.75" customHeight="1" x14ac:dyDescent="0.25">
      <c r="A437" s="139"/>
      <c r="B437" s="139"/>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row>
    <row r="438" spans="1:26" ht="15.75" customHeight="1" x14ac:dyDescent="0.25">
      <c r="A438" s="139"/>
      <c r="B438" s="139"/>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row>
    <row r="439" spans="1:26" ht="15.75" customHeight="1" x14ac:dyDescent="0.25">
      <c r="A439" s="139"/>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row>
    <row r="440" spans="1:26" ht="15.75" customHeight="1" x14ac:dyDescent="0.25">
      <c r="A440" s="139"/>
      <c r="B440" s="139"/>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row>
    <row r="441" spans="1:26" ht="15.75" customHeight="1" x14ac:dyDescent="0.25">
      <c r="A441" s="139"/>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row>
    <row r="442" spans="1:26" ht="15.75" customHeight="1" x14ac:dyDescent="0.25">
      <c r="A442" s="139"/>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row>
    <row r="443" spans="1:26" ht="15.75" customHeight="1" x14ac:dyDescent="0.25">
      <c r="A443" s="139"/>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row>
    <row r="444" spans="1:26" ht="15.75" customHeight="1" x14ac:dyDescent="0.25">
      <c r="A444" s="139"/>
      <c r="B444" s="139"/>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row>
    <row r="445" spans="1:26" ht="15.75" customHeight="1" x14ac:dyDescent="0.25">
      <c r="A445" s="139"/>
      <c r="B445" s="139"/>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row>
    <row r="446" spans="1:26" ht="15.75" customHeight="1" x14ac:dyDescent="0.25">
      <c r="A446" s="139"/>
      <c r="B446" s="139"/>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row>
    <row r="447" spans="1:26" ht="15.75" customHeight="1" x14ac:dyDescent="0.25">
      <c r="A447" s="139"/>
      <c r="B447" s="139"/>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row>
    <row r="448" spans="1:26" ht="15.75" customHeight="1" x14ac:dyDescent="0.25">
      <c r="A448" s="139"/>
      <c r="B448" s="139"/>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row>
    <row r="449" spans="1:26" ht="15.75" customHeight="1" x14ac:dyDescent="0.25">
      <c r="A449" s="139"/>
      <c r="B449" s="139"/>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row>
    <row r="450" spans="1:26" ht="15.75" customHeight="1" x14ac:dyDescent="0.25">
      <c r="A450" s="139"/>
      <c r="B450" s="139"/>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row>
    <row r="451" spans="1:26" ht="15.75" customHeight="1" x14ac:dyDescent="0.25">
      <c r="A451" s="139"/>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row>
    <row r="452" spans="1:26" ht="15.75" customHeight="1" x14ac:dyDescent="0.25">
      <c r="A452" s="139"/>
      <c r="B452" s="139"/>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1:26" ht="15.75" customHeight="1" x14ac:dyDescent="0.25">
      <c r="A453" s="139"/>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row>
    <row r="454" spans="1:26" ht="15.75" customHeight="1" x14ac:dyDescent="0.25">
      <c r="A454" s="139"/>
      <c r="B454" s="139"/>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row>
    <row r="455" spans="1:26" ht="15.75" customHeight="1" x14ac:dyDescent="0.25">
      <c r="A455" s="139"/>
      <c r="B455" s="139"/>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row>
    <row r="456" spans="1:26" ht="15.75" customHeight="1" x14ac:dyDescent="0.25">
      <c r="A456" s="139"/>
      <c r="B456" s="139"/>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row>
    <row r="457" spans="1:26" ht="15.75" customHeight="1" x14ac:dyDescent="0.25">
      <c r="A457" s="139"/>
      <c r="B457" s="139"/>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row>
    <row r="458" spans="1:26" ht="15.75" customHeight="1" x14ac:dyDescent="0.25">
      <c r="A458" s="139"/>
      <c r="B458" s="139"/>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row>
    <row r="459" spans="1:26" ht="15.75" customHeight="1" x14ac:dyDescent="0.25">
      <c r="A459" s="139"/>
      <c r="B459" s="139"/>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row>
    <row r="460" spans="1:26" ht="15.75" customHeight="1" x14ac:dyDescent="0.25">
      <c r="A460" s="139"/>
      <c r="B460" s="139"/>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row>
    <row r="461" spans="1:26" ht="15.75" customHeight="1" x14ac:dyDescent="0.25">
      <c r="A461" s="139"/>
      <c r="B461" s="139"/>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row>
    <row r="462" spans="1:26" ht="15.75" customHeight="1" x14ac:dyDescent="0.25">
      <c r="A462" s="139"/>
      <c r="B462" s="139"/>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row>
    <row r="463" spans="1:26" ht="15.75" customHeight="1" x14ac:dyDescent="0.25">
      <c r="A463" s="139"/>
      <c r="B463" s="139"/>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row>
    <row r="464" spans="1:26" ht="15.75" customHeight="1" x14ac:dyDescent="0.25">
      <c r="A464" s="139"/>
      <c r="B464" s="139"/>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39"/>
      <c r="Z464" s="139"/>
    </row>
    <row r="465" spans="1:26" ht="15.75" customHeight="1" x14ac:dyDescent="0.25">
      <c r="A465" s="139"/>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row>
    <row r="466" spans="1:26" ht="15.75" customHeight="1" x14ac:dyDescent="0.25">
      <c r="A466" s="139"/>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row>
    <row r="467" spans="1:26" ht="15.75" customHeight="1" x14ac:dyDescent="0.25">
      <c r="A467" s="139"/>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1:26" ht="15.75" customHeight="1" x14ac:dyDescent="0.25">
      <c r="A468" s="139"/>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row>
    <row r="469" spans="1:26" ht="15.75" customHeight="1" x14ac:dyDescent="0.25">
      <c r="A469" s="139"/>
      <c r="B469" s="139"/>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row>
    <row r="470" spans="1:26" ht="15.75" customHeight="1" x14ac:dyDescent="0.25">
      <c r="A470" s="139"/>
      <c r="B470" s="139"/>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row>
    <row r="471" spans="1:26" ht="15.75" customHeight="1" x14ac:dyDescent="0.25">
      <c r="A471" s="139"/>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row>
    <row r="472" spans="1:26" ht="15.75" customHeight="1" x14ac:dyDescent="0.25">
      <c r="A472" s="139"/>
      <c r="B472" s="139"/>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row>
    <row r="473" spans="1:26" ht="15.75" customHeight="1" x14ac:dyDescent="0.25">
      <c r="A473" s="139"/>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row>
    <row r="474" spans="1:26" ht="15.75" customHeight="1" x14ac:dyDescent="0.25">
      <c r="A474" s="139"/>
      <c r="B474" s="139"/>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row>
    <row r="475" spans="1:26" ht="15.75" customHeight="1" x14ac:dyDescent="0.25">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row>
    <row r="476" spans="1:26" ht="15.75" customHeight="1" x14ac:dyDescent="0.25">
      <c r="A476" s="139"/>
      <c r="B476" s="139"/>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row>
    <row r="477" spans="1:26" ht="15.75" customHeight="1" x14ac:dyDescent="0.25">
      <c r="A477" s="139"/>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row>
    <row r="478" spans="1:26" ht="15.75" customHeight="1" x14ac:dyDescent="0.25">
      <c r="A478" s="139"/>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row>
    <row r="479" spans="1:26" ht="15.75" customHeight="1" x14ac:dyDescent="0.25">
      <c r="A479" s="139"/>
      <c r="B479" s="139"/>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row>
    <row r="480" spans="1:26" ht="15.75" customHeight="1" x14ac:dyDescent="0.25">
      <c r="A480" s="139"/>
      <c r="B480" s="139"/>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row>
    <row r="481" spans="1:26" ht="15.75" customHeight="1" x14ac:dyDescent="0.25">
      <c r="A481" s="139"/>
      <c r="B481" s="139"/>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row>
    <row r="482" spans="1:26" ht="15.75" customHeight="1" x14ac:dyDescent="0.25">
      <c r="A482" s="139"/>
      <c r="B482" s="139"/>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row>
    <row r="483" spans="1:26" ht="15.75" customHeight="1" x14ac:dyDescent="0.25">
      <c r="A483" s="139"/>
      <c r="B483" s="139"/>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row>
    <row r="484" spans="1:26" ht="15.75" customHeight="1" x14ac:dyDescent="0.25">
      <c r="A484" s="139"/>
      <c r="B484" s="139"/>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row>
    <row r="485" spans="1:26" ht="15.75" customHeight="1" x14ac:dyDescent="0.25">
      <c r="A485" s="139"/>
      <c r="B485" s="139"/>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row>
    <row r="486" spans="1:26" ht="15.75" customHeight="1" x14ac:dyDescent="0.25">
      <c r="A486" s="139"/>
      <c r="B486" s="139"/>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row>
    <row r="487" spans="1:26" ht="15.75" customHeight="1" x14ac:dyDescent="0.25">
      <c r="A487" s="139"/>
      <c r="B487" s="139"/>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row>
    <row r="488" spans="1:26" ht="15.75" customHeight="1" x14ac:dyDescent="0.25">
      <c r="A488" s="139"/>
      <c r="B488" s="139"/>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1:26" ht="15.75" customHeight="1" x14ac:dyDescent="0.25">
      <c r="A489" s="139"/>
      <c r="B489" s="139"/>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row>
    <row r="490" spans="1:26" ht="15.75" customHeight="1" x14ac:dyDescent="0.25">
      <c r="A490" s="139"/>
      <c r="B490" s="139"/>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row>
    <row r="491" spans="1:26" ht="15.75" customHeight="1" x14ac:dyDescent="0.25">
      <c r="A491" s="139"/>
      <c r="B491" s="139"/>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row>
    <row r="492" spans="1:26" ht="15.75" customHeight="1" x14ac:dyDescent="0.25">
      <c r="A492" s="139"/>
      <c r="B492" s="139"/>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row>
    <row r="493" spans="1:26" ht="15.75" customHeight="1" x14ac:dyDescent="0.25">
      <c r="A493" s="139"/>
      <c r="B493" s="139"/>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row>
    <row r="494" spans="1:26" ht="15.75" customHeight="1" x14ac:dyDescent="0.25">
      <c r="A494" s="139"/>
      <c r="B494" s="139"/>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row>
    <row r="495" spans="1:26" ht="15.75" customHeight="1" x14ac:dyDescent="0.25">
      <c r="A495" s="139"/>
      <c r="B495" s="139"/>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row>
    <row r="496" spans="1:26" ht="15.75" customHeight="1" x14ac:dyDescent="0.25">
      <c r="A496" s="139"/>
      <c r="B496" s="139"/>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row>
    <row r="497" spans="1:26" ht="15.75" customHeight="1" x14ac:dyDescent="0.25">
      <c r="A497" s="139"/>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row>
    <row r="498" spans="1:26" ht="15.75" customHeight="1" x14ac:dyDescent="0.25">
      <c r="A498" s="139"/>
      <c r="B498" s="139"/>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row>
    <row r="499" spans="1:26" ht="15.75" customHeight="1" x14ac:dyDescent="0.25">
      <c r="A499" s="139"/>
      <c r="B499" s="139"/>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row>
    <row r="500" spans="1:26" ht="15.75" customHeight="1" x14ac:dyDescent="0.25">
      <c r="A500" s="139"/>
      <c r="B500" s="139"/>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row>
    <row r="501" spans="1:26" ht="15.75" customHeight="1" x14ac:dyDescent="0.25">
      <c r="A501" s="139"/>
      <c r="B501" s="139"/>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row>
    <row r="502" spans="1:26" ht="15.75" customHeight="1" x14ac:dyDescent="0.25">
      <c r="A502" s="139"/>
      <c r="B502" s="139"/>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row>
    <row r="503" spans="1:26" ht="15.75" customHeight="1" x14ac:dyDescent="0.25">
      <c r="A503" s="139"/>
      <c r="B503" s="139"/>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1:26" ht="15.75" customHeight="1" x14ac:dyDescent="0.25">
      <c r="A504" s="139"/>
      <c r="B504" s="139"/>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row>
    <row r="505" spans="1:26" ht="15.75" customHeight="1" x14ac:dyDescent="0.25">
      <c r="A505" s="139"/>
      <c r="B505" s="139"/>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row>
    <row r="506" spans="1:26" ht="15.75" customHeight="1" x14ac:dyDescent="0.25">
      <c r="A506" s="139"/>
      <c r="B506" s="139"/>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row>
    <row r="507" spans="1:26" ht="15.75" customHeight="1" x14ac:dyDescent="0.25">
      <c r="A507" s="139"/>
      <c r="B507" s="139"/>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row>
    <row r="508" spans="1:26" ht="15.75" customHeight="1" x14ac:dyDescent="0.25">
      <c r="A508" s="139"/>
      <c r="B508" s="139"/>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row>
    <row r="509" spans="1:26" ht="15.75" customHeight="1" x14ac:dyDescent="0.25">
      <c r="A509" s="139"/>
      <c r="B509" s="139"/>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row>
    <row r="510" spans="1:26" ht="15.75" customHeight="1" x14ac:dyDescent="0.25">
      <c r="A510" s="139"/>
      <c r="B510" s="139"/>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row>
    <row r="511" spans="1:26" ht="15.75" customHeight="1" x14ac:dyDescent="0.25">
      <c r="A511" s="139"/>
      <c r="B511" s="139"/>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row>
    <row r="512" spans="1:26" ht="15.75" customHeight="1" x14ac:dyDescent="0.25">
      <c r="A512" s="139"/>
      <c r="B512" s="139"/>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row>
    <row r="513" spans="1:26" ht="15.75" customHeight="1" x14ac:dyDescent="0.25">
      <c r="A513" s="139"/>
      <c r="B513" s="139"/>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row>
    <row r="514" spans="1:26" ht="15.75" customHeight="1" x14ac:dyDescent="0.25">
      <c r="A514" s="139"/>
      <c r="B514" s="139"/>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row>
    <row r="515" spans="1:26" ht="15.75" customHeight="1" x14ac:dyDescent="0.25">
      <c r="A515" s="139"/>
      <c r="B515" s="139"/>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row>
    <row r="516" spans="1:26" ht="15.75" customHeight="1" x14ac:dyDescent="0.25">
      <c r="A516" s="139"/>
      <c r="B516" s="139"/>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row>
    <row r="517" spans="1:26" ht="15.75" customHeight="1" x14ac:dyDescent="0.25">
      <c r="A517" s="139"/>
      <c r="B517" s="139"/>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row>
    <row r="518" spans="1:26" ht="15.75" customHeight="1" x14ac:dyDescent="0.25">
      <c r="A518" s="139"/>
      <c r="B518" s="139"/>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row>
    <row r="519" spans="1:26" ht="15.75" customHeight="1" x14ac:dyDescent="0.25">
      <c r="A519" s="139"/>
      <c r="B519" s="139"/>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row>
    <row r="520" spans="1:26" ht="15.75" customHeight="1" x14ac:dyDescent="0.25">
      <c r="A520" s="139"/>
      <c r="B520" s="139"/>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row>
    <row r="521" spans="1:26" ht="15.75" customHeight="1" x14ac:dyDescent="0.25">
      <c r="A521" s="139"/>
      <c r="B521" s="139"/>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row>
    <row r="522" spans="1:26" ht="15.75" customHeight="1" x14ac:dyDescent="0.25">
      <c r="A522" s="139"/>
      <c r="B522" s="139"/>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row>
    <row r="523" spans="1:26" ht="15.75" customHeight="1" x14ac:dyDescent="0.25">
      <c r="A523" s="139"/>
      <c r="B523" s="139"/>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row>
    <row r="524" spans="1:26" ht="15.75" customHeight="1" x14ac:dyDescent="0.25">
      <c r="A524" s="139"/>
      <c r="B524" s="139"/>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row>
    <row r="525" spans="1:26" ht="15.75" customHeight="1" x14ac:dyDescent="0.25">
      <c r="A525" s="139"/>
      <c r="B525" s="139"/>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row>
    <row r="526" spans="1:26" ht="15.75" customHeight="1" x14ac:dyDescent="0.25">
      <c r="A526" s="139"/>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row>
    <row r="527" spans="1:26" ht="15.75" customHeight="1" x14ac:dyDescent="0.25">
      <c r="A527" s="139"/>
      <c r="B527" s="139"/>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row>
    <row r="528" spans="1:26" ht="15.75" customHeight="1" x14ac:dyDescent="0.25">
      <c r="A528" s="139"/>
      <c r="B528" s="139"/>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row>
    <row r="529" spans="1:26" ht="15.75" customHeight="1" x14ac:dyDescent="0.25">
      <c r="A529" s="139"/>
      <c r="B529" s="139"/>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39"/>
      <c r="Z529" s="139"/>
    </row>
    <row r="530" spans="1:26" ht="15.75" customHeight="1" x14ac:dyDescent="0.25">
      <c r="A530" s="139"/>
      <c r="B530" s="139"/>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39"/>
      <c r="Z530" s="139"/>
    </row>
    <row r="531" spans="1:26" ht="15.75" customHeight="1" x14ac:dyDescent="0.25">
      <c r="A531" s="139"/>
      <c r="B531" s="139"/>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row>
    <row r="532" spans="1:26" ht="15.75" customHeight="1" x14ac:dyDescent="0.25">
      <c r="A532" s="139"/>
      <c r="B532" s="139"/>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ht="15.75" customHeight="1" x14ac:dyDescent="0.25">
      <c r="A533" s="139"/>
      <c r="B533" s="139"/>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row>
    <row r="534" spans="1:26" ht="15.75" customHeight="1" x14ac:dyDescent="0.25">
      <c r="A534" s="139"/>
      <c r="B534" s="139"/>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row>
    <row r="535" spans="1:26" ht="15.75" customHeight="1" x14ac:dyDescent="0.25">
      <c r="A535" s="139"/>
      <c r="B535" s="139"/>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row>
    <row r="536" spans="1:26" ht="15.75" customHeight="1" x14ac:dyDescent="0.25">
      <c r="A536" s="139"/>
      <c r="B536" s="139"/>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row>
    <row r="537" spans="1:26" ht="15.75" customHeight="1" x14ac:dyDescent="0.25">
      <c r="A537" s="139"/>
      <c r="B537" s="139"/>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row>
    <row r="538" spans="1:26" ht="15.75" customHeight="1" x14ac:dyDescent="0.25">
      <c r="A538" s="139"/>
      <c r="B538" s="139"/>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row>
    <row r="539" spans="1:26" ht="15.75" customHeight="1" x14ac:dyDescent="0.25">
      <c r="A539" s="139"/>
      <c r="B539" s="139"/>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1:26" ht="15.75" customHeight="1" x14ac:dyDescent="0.25">
      <c r="A540" s="139"/>
      <c r="B540" s="139"/>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row>
    <row r="541" spans="1:26" ht="15.75" customHeight="1" x14ac:dyDescent="0.25">
      <c r="A541" s="139"/>
      <c r="B541" s="139"/>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row>
    <row r="542" spans="1:26" ht="15.75" customHeight="1" x14ac:dyDescent="0.25">
      <c r="A542" s="139"/>
      <c r="B542" s="139"/>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row>
    <row r="543" spans="1:26" ht="15.75" customHeight="1" x14ac:dyDescent="0.25">
      <c r="A543" s="139"/>
      <c r="B543" s="139"/>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row>
    <row r="544" spans="1:26" ht="15.75" customHeight="1" x14ac:dyDescent="0.25">
      <c r="A544" s="139"/>
      <c r="B544" s="139"/>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row>
    <row r="545" spans="1:26" ht="15.75" customHeight="1" x14ac:dyDescent="0.25">
      <c r="A545" s="139"/>
      <c r="B545" s="139"/>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row>
    <row r="546" spans="1:26" ht="15.75" customHeight="1" x14ac:dyDescent="0.25">
      <c r="A546" s="139"/>
      <c r="B546" s="139"/>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row>
    <row r="547" spans="1:26" ht="15.75" customHeight="1" x14ac:dyDescent="0.25">
      <c r="A547" s="139"/>
      <c r="B547" s="139"/>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row>
    <row r="548" spans="1:26" ht="15.75" customHeight="1" x14ac:dyDescent="0.25">
      <c r="A548" s="139"/>
      <c r="B548" s="139"/>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row>
    <row r="549" spans="1:26" ht="15.75" customHeight="1" x14ac:dyDescent="0.25">
      <c r="A549" s="139"/>
      <c r="B549" s="139"/>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row>
    <row r="550" spans="1:26" ht="15.75" customHeight="1" x14ac:dyDescent="0.25">
      <c r="A550" s="139"/>
      <c r="B550" s="139"/>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row>
    <row r="551" spans="1:26" ht="15.75" customHeight="1" x14ac:dyDescent="0.25">
      <c r="A551" s="139"/>
      <c r="B551" s="139"/>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row>
    <row r="552" spans="1:26" ht="15.75" customHeight="1" x14ac:dyDescent="0.25">
      <c r="A552" s="139"/>
      <c r="B552" s="139"/>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row>
    <row r="553" spans="1:26" ht="15.75" customHeight="1" x14ac:dyDescent="0.25">
      <c r="A553" s="139"/>
      <c r="B553" s="139"/>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row>
    <row r="554" spans="1:26" ht="15.75" customHeight="1" x14ac:dyDescent="0.25">
      <c r="A554" s="139"/>
      <c r="B554" s="139"/>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row>
    <row r="555" spans="1:26" ht="15.75" customHeight="1" x14ac:dyDescent="0.25">
      <c r="A555" s="139"/>
      <c r="B555" s="139"/>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row>
    <row r="556" spans="1:26" ht="15.75" customHeight="1" x14ac:dyDescent="0.25">
      <c r="A556" s="139"/>
      <c r="B556" s="139"/>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row>
    <row r="557" spans="1:26" ht="15.75" customHeight="1" x14ac:dyDescent="0.25">
      <c r="A557" s="139"/>
      <c r="B557" s="139"/>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row>
    <row r="558" spans="1:26" ht="15.75" customHeight="1" x14ac:dyDescent="0.25">
      <c r="A558" s="139"/>
      <c r="B558" s="139"/>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row>
    <row r="559" spans="1:26" ht="15.75" customHeight="1" x14ac:dyDescent="0.25">
      <c r="A559" s="139"/>
      <c r="B559" s="139"/>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row>
    <row r="560" spans="1:26" ht="15.75" customHeight="1" x14ac:dyDescent="0.25">
      <c r="A560" s="139"/>
      <c r="B560" s="139"/>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row>
    <row r="561" spans="1:26" ht="15.75" customHeight="1" x14ac:dyDescent="0.25">
      <c r="A561" s="139"/>
      <c r="B561" s="139"/>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row>
    <row r="562" spans="1:26" ht="15.75" customHeight="1" x14ac:dyDescent="0.25">
      <c r="A562" s="139"/>
      <c r="B562" s="139"/>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39"/>
      <c r="Z562" s="139"/>
    </row>
    <row r="563" spans="1:26" ht="15.75" customHeight="1" x14ac:dyDescent="0.25">
      <c r="A563" s="139"/>
      <c r="B563" s="139"/>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c r="Z563" s="139"/>
    </row>
    <row r="564" spans="1:26" ht="15.75" customHeight="1" x14ac:dyDescent="0.25">
      <c r="A564" s="139"/>
      <c r="B564" s="139"/>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39"/>
      <c r="Z564" s="139"/>
    </row>
    <row r="565" spans="1:26" ht="15.75" customHeight="1" x14ac:dyDescent="0.25">
      <c r="A565" s="139"/>
      <c r="B565" s="139"/>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row>
    <row r="566" spans="1:26" ht="15.75" customHeight="1" x14ac:dyDescent="0.25">
      <c r="A566" s="139"/>
      <c r="B566" s="139"/>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row>
    <row r="567" spans="1:26" ht="15.75" customHeight="1" x14ac:dyDescent="0.25">
      <c r="A567" s="139"/>
      <c r="B567" s="139"/>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row>
    <row r="568" spans="1:26" ht="15.75" customHeight="1" x14ac:dyDescent="0.25">
      <c r="A568" s="139"/>
      <c r="B568" s="139"/>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row>
    <row r="569" spans="1:26" ht="15.75" customHeight="1" x14ac:dyDescent="0.25">
      <c r="A569" s="139"/>
      <c r="B569" s="139"/>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row>
    <row r="570" spans="1:26" ht="15.75" customHeight="1" x14ac:dyDescent="0.25">
      <c r="A570" s="139"/>
      <c r="B570" s="139"/>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row>
    <row r="571" spans="1:26" ht="15.75" customHeight="1" x14ac:dyDescent="0.25">
      <c r="A571" s="139"/>
      <c r="B571" s="139"/>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row>
    <row r="572" spans="1:26" ht="15.75" customHeight="1" x14ac:dyDescent="0.25">
      <c r="A572" s="139"/>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row>
    <row r="573" spans="1:26" ht="15.75" customHeight="1" x14ac:dyDescent="0.25">
      <c r="A573" s="139"/>
      <c r="B573" s="139"/>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row>
    <row r="574" spans="1:26" ht="15.75" customHeight="1" x14ac:dyDescent="0.25">
      <c r="A574" s="139"/>
      <c r="B574" s="139"/>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row>
    <row r="575" spans="1:26" ht="15.75" customHeight="1" x14ac:dyDescent="0.25">
      <c r="A575" s="139"/>
      <c r="B575" s="139"/>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row>
    <row r="576" spans="1:26" ht="15.75" customHeight="1" x14ac:dyDescent="0.25">
      <c r="A576" s="139"/>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row>
    <row r="577" spans="1:26" ht="15.75" customHeight="1" x14ac:dyDescent="0.25">
      <c r="A577" s="139"/>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row>
    <row r="578" spans="1:26" ht="15.75" customHeight="1" x14ac:dyDescent="0.25">
      <c r="A578" s="139"/>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row>
    <row r="579" spans="1:26" ht="15.75" customHeight="1" x14ac:dyDescent="0.25">
      <c r="A579" s="139"/>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row>
    <row r="580" spans="1:26" ht="15.75" customHeight="1" x14ac:dyDescent="0.25">
      <c r="A580" s="139"/>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row>
    <row r="581" spans="1:26" ht="15.75" customHeight="1" x14ac:dyDescent="0.25">
      <c r="A581" s="139"/>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row>
    <row r="582" spans="1:26" ht="15.75" customHeight="1" x14ac:dyDescent="0.25">
      <c r="A582" s="139"/>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row>
    <row r="583" spans="1:26" ht="15.75" customHeight="1" x14ac:dyDescent="0.25">
      <c r="A583" s="139"/>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ht="15.75" customHeight="1" x14ac:dyDescent="0.25">
      <c r="A584" s="139"/>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row>
    <row r="585" spans="1:26" ht="15.75" customHeight="1" x14ac:dyDescent="0.25">
      <c r="A585" s="139"/>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row>
    <row r="586" spans="1:26" ht="15.75" customHeight="1" x14ac:dyDescent="0.25">
      <c r="A586" s="139"/>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row>
    <row r="587" spans="1:26" ht="15.75" customHeight="1" x14ac:dyDescent="0.25">
      <c r="A587" s="139"/>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row>
    <row r="588" spans="1:26" ht="15.75" customHeight="1" x14ac:dyDescent="0.25">
      <c r="A588" s="139"/>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row>
    <row r="589" spans="1:26" ht="15.75" customHeight="1" x14ac:dyDescent="0.25">
      <c r="A589" s="139"/>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row>
    <row r="590" spans="1:26" ht="15.75" customHeight="1" x14ac:dyDescent="0.25">
      <c r="A590" s="139"/>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row>
    <row r="591" spans="1:26" ht="15.75" customHeight="1" x14ac:dyDescent="0.25">
      <c r="A591" s="139"/>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row>
    <row r="592" spans="1:26" ht="15.75" customHeight="1" x14ac:dyDescent="0.25">
      <c r="A592" s="139"/>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row>
    <row r="593" spans="1:26" ht="15.75" customHeight="1" x14ac:dyDescent="0.25">
      <c r="A593" s="139"/>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row>
    <row r="594" spans="1:26" ht="15.75" customHeight="1" x14ac:dyDescent="0.25">
      <c r="A594" s="139"/>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row>
    <row r="595" spans="1:26" ht="15.75" customHeight="1" x14ac:dyDescent="0.25">
      <c r="A595" s="139"/>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row>
    <row r="596" spans="1:26" ht="15.75" customHeight="1" x14ac:dyDescent="0.25">
      <c r="A596" s="139"/>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row>
    <row r="597" spans="1:26" ht="15.75" customHeight="1" x14ac:dyDescent="0.25">
      <c r="A597" s="139"/>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row>
    <row r="598" spans="1:26" ht="15.75" customHeight="1" x14ac:dyDescent="0.25">
      <c r="A598" s="139"/>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row>
    <row r="599" spans="1:26" ht="15.75" customHeight="1" x14ac:dyDescent="0.25">
      <c r="A599" s="139"/>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row>
    <row r="600" spans="1:26" ht="15.75" customHeight="1" x14ac:dyDescent="0.25">
      <c r="A600" s="139"/>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row>
    <row r="601" spans="1:26" ht="15.75" customHeight="1" x14ac:dyDescent="0.25">
      <c r="A601" s="139"/>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row>
    <row r="602" spans="1:26" ht="15.75" customHeight="1" x14ac:dyDescent="0.25">
      <c r="A602" s="139"/>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row>
    <row r="603" spans="1:26" ht="15.75" customHeight="1" x14ac:dyDescent="0.25">
      <c r="A603" s="139"/>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row>
    <row r="604" spans="1:26" ht="15.75" customHeight="1" x14ac:dyDescent="0.25">
      <c r="A604" s="139"/>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row>
    <row r="605" spans="1:26" ht="15.75" customHeight="1" x14ac:dyDescent="0.25">
      <c r="A605" s="139"/>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row>
    <row r="606" spans="1:26" ht="15.75" customHeight="1" x14ac:dyDescent="0.25">
      <c r="A606" s="139"/>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row>
    <row r="607" spans="1:26" ht="15.75" customHeight="1" x14ac:dyDescent="0.25">
      <c r="A607" s="139"/>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row>
    <row r="608" spans="1:26" ht="15.75" customHeight="1" x14ac:dyDescent="0.25">
      <c r="A608" s="139"/>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row>
    <row r="609" spans="1:26" ht="15.75" customHeight="1" x14ac:dyDescent="0.25">
      <c r="A609" s="139"/>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row>
    <row r="610" spans="1:26" ht="15.75" customHeight="1" x14ac:dyDescent="0.25">
      <c r="A610" s="139"/>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row>
    <row r="611" spans="1:26" ht="15.75" customHeight="1" x14ac:dyDescent="0.25">
      <c r="A611" s="139"/>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row>
    <row r="612" spans="1:26" ht="15.75" customHeight="1" x14ac:dyDescent="0.25">
      <c r="A612" s="139"/>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row>
    <row r="613" spans="1:26" ht="15.75" customHeight="1" x14ac:dyDescent="0.25">
      <c r="A613" s="139"/>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row>
    <row r="614" spans="1:26" ht="15.75" customHeight="1" x14ac:dyDescent="0.25">
      <c r="A614" s="139"/>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row>
    <row r="615" spans="1:26" ht="15.75" customHeight="1" x14ac:dyDescent="0.25">
      <c r="A615" s="139"/>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row>
    <row r="616" spans="1:26" ht="15.75" customHeight="1" x14ac:dyDescent="0.25">
      <c r="A616" s="139"/>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row>
    <row r="617" spans="1:26" ht="15.75" customHeight="1" x14ac:dyDescent="0.25">
      <c r="A617" s="139"/>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row>
    <row r="618" spans="1:26" ht="15.75" customHeight="1" x14ac:dyDescent="0.25">
      <c r="A618" s="139"/>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row>
    <row r="619" spans="1:26" ht="15.75" customHeight="1" x14ac:dyDescent="0.25">
      <c r="A619" s="139"/>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row>
    <row r="620" spans="1:26" ht="15.75" customHeight="1" x14ac:dyDescent="0.25">
      <c r="A620" s="139"/>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row>
    <row r="621" spans="1:26" ht="15.75" customHeight="1" x14ac:dyDescent="0.25">
      <c r="A621" s="139"/>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row>
    <row r="622" spans="1:26" ht="15.75" customHeight="1" x14ac:dyDescent="0.25">
      <c r="A622" s="139"/>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row>
    <row r="623" spans="1:26" ht="15.75" customHeight="1" x14ac:dyDescent="0.25">
      <c r="A623" s="139"/>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row>
    <row r="624" spans="1:26" ht="15.75" customHeight="1" x14ac:dyDescent="0.25">
      <c r="A624" s="139"/>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row>
    <row r="625" spans="1:26" ht="15.75" customHeight="1" x14ac:dyDescent="0.25">
      <c r="A625" s="139"/>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row>
    <row r="626" spans="1:26" ht="15.75" customHeight="1" x14ac:dyDescent="0.25">
      <c r="A626" s="139"/>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row>
    <row r="627" spans="1:26" ht="15.75" customHeight="1" x14ac:dyDescent="0.25">
      <c r="A627" s="139"/>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row>
    <row r="628" spans="1:26" ht="15.75" customHeight="1" x14ac:dyDescent="0.25">
      <c r="A628" s="139"/>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row>
    <row r="629" spans="1:26" ht="15.75" customHeight="1" x14ac:dyDescent="0.25">
      <c r="A629" s="139"/>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row>
    <row r="630" spans="1:26" ht="15.75" customHeight="1" x14ac:dyDescent="0.25">
      <c r="A630" s="139"/>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row>
    <row r="631" spans="1:26" ht="15.75" customHeight="1" x14ac:dyDescent="0.25">
      <c r="A631" s="139"/>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row>
    <row r="632" spans="1:26" ht="15.75" customHeight="1" x14ac:dyDescent="0.25">
      <c r="A632" s="139"/>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row>
    <row r="633" spans="1:26" ht="15.75" customHeight="1" x14ac:dyDescent="0.25">
      <c r="A633" s="139"/>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row>
    <row r="634" spans="1:26" ht="15.75" customHeight="1" x14ac:dyDescent="0.25">
      <c r="A634" s="139"/>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row>
    <row r="635" spans="1:26" ht="15.75" customHeight="1" x14ac:dyDescent="0.25">
      <c r="A635" s="139"/>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row>
    <row r="636" spans="1:26" ht="15.75" customHeight="1" x14ac:dyDescent="0.25">
      <c r="A636" s="139"/>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row>
    <row r="637" spans="1:26" ht="15.75" customHeight="1" x14ac:dyDescent="0.25">
      <c r="A637" s="139"/>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row>
    <row r="638" spans="1:26" ht="15.75" customHeight="1" x14ac:dyDescent="0.25">
      <c r="A638" s="139"/>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row>
    <row r="639" spans="1:26" ht="15.75" customHeight="1" x14ac:dyDescent="0.25">
      <c r="A639" s="139"/>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row>
    <row r="640" spans="1:26" ht="15.75" customHeight="1" x14ac:dyDescent="0.25">
      <c r="A640" s="139"/>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row>
    <row r="641" spans="1:26" ht="15.75" customHeight="1" x14ac:dyDescent="0.25">
      <c r="A641" s="139"/>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row>
    <row r="642" spans="1:26" ht="15.75" customHeight="1" x14ac:dyDescent="0.25">
      <c r="A642" s="139"/>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row>
    <row r="643" spans="1:26" ht="15.75" customHeight="1" x14ac:dyDescent="0.25">
      <c r="A643" s="139"/>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row>
    <row r="644" spans="1:26" ht="15.75" customHeight="1" x14ac:dyDescent="0.25">
      <c r="A644" s="139"/>
      <c r="B644" s="139"/>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row>
    <row r="645" spans="1:26" ht="15.75" customHeight="1" x14ac:dyDescent="0.25">
      <c r="A645" s="139"/>
      <c r="B645" s="139"/>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row>
    <row r="646" spans="1:26" ht="15.75" customHeight="1" x14ac:dyDescent="0.25">
      <c r="A646" s="139"/>
      <c r="B646" s="139"/>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row>
    <row r="647" spans="1:26" ht="15.75" customHeight="1" x14ac:dyDescent="0.25">
      <c r="A647" s="139"/>
      <c r="B647" s="139"/>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row>
    <row r="648" spans="1:26" ht="15.75" customHeight="1" x14ac:dyDescent="0.25">
      <c r="A648" s="139"/>
      <c r="B648" s="139"/>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row>
    <row r="649" spans="1:26" ht="15.75" customHeight="1" x14ac:dyDescent="0.25">
      <c r="A649" s="139"/>
      <c r="B649" s="139"/>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row>
    <row r="650" spans="1:26" ht="15.75" customHeight="1" x14ac:dyDescent="0.25">
      <c r="A650" s="139"/>
      <c r="B650" s="139"/>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row>
    <row r="651" spans="1:26" ht="15.75" customHeight="1" x14ac:dyDescent="0.25">
      <c r="A651" s="139"/>
      <c r="B651" s="139"/>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row>
    <row r="652" spans="1:26" ht="15.75" customHeight="1" x14ac:dyDescent="0.25">
      <c r="A652" s="139"/>
      <c r="B652" s="139"/>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row>
    <row r="653" spans="1:26" ht="15.75" customHeight="1" x14ac:dyDescent="0.25">
      <c r="A653" s="139"/>
      <c r="B653" s="139"/>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row>
    <row r="654" spans="1:26" ht="15.75" customHeight="1" x14ac:dyDescent="0.25">
      <c r="A654" s="139"/>
      <c r="B654" s="139"/>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row>
    <row r="655" spans="1:26" ht="15.75" customHeight="1" x14ac:dyDescent="0.25">
      <c r="A655" s="139"/>
      <c r="B655" s="139"/>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row>
    <row r="656" spans="1:26" ht="15.75" customHeight="1" x14ac:dyDescent="0.25">
      <c r="A656" s="139"/>
      <c r="B656" s="139"/>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row>
    <row r="657" spans="1:26" ht="15.75" customHeight="1" x14ac:dyDescent="0.25">
      <c r="A657" s="139"/>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row>
    <row r="658" spans="1:26" ht="15.75" customHeight="1" x14ac:dyDescent="0.25">
      <c r="A658" s="139"/>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row>
    <row r="659" spans="1:26" ht="15.75" customHeight="1" x14ac:dyDescent="0.25">
      <c r="A659" s="139"/>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row>
    <row r="660" spans="1:26" ht="15.75" customHeight="1" x14ac:dyDescent="0.25">
      <c r="A660" s="139"/>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row>
    <row r="661" spans="1:26" ht="15.75" customHeight="1" x14ac:dyDescent="0.25">
      <c r="A661" s="139"/>
      <c r="B661" s="139"/>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39"/>
      <c r="Z661" s="139"/>
    </row>
    <row r="662" spans="1:26" ht="15.75" customHeight="1" x14ac:dyDescent="0.25">
      <c r="A662" s="139"/>
      <c r="B662" s="139"/>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39"/>
      <c r="Z662" s="139"/>
    </row>
    <row r="663" spans="1:26" ht="15.75" customHeight="1" x14ac:dyDescent="0.25">
      <c r="A663" s="139"/>
      <c r="B663" s="139"/>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39"/>
      <c r="Z663" s="139"/>
    </row>
    <row r="664" spans="1:26" ht="15.75" customHeight="1" x14ac:dyDescent="0.25">
      <c r="A664" s="139"/>
      <c r="B664" s="139"/>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row>
    <row r="665" spans="1:26" ht="15.75" customHeight="1" x14ac:dyDescent="0.25">
      <c r="A665" s="139"/>
      <c r="B665" s="139"/>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row>
    <row r="666" spans="1:26" ht="15.75" customHeight="1" x14ac:dyDescent="0.25">
      <c r="A666" s="139"/>
      <c r="B666" s="139"/>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row>
    <row r="667" spans="1:26" ht="15.75" customHeight="1" x14ac:dyDescent="0.25">
      <c r="A667" s="139"/>
      <c r="B667" s="139"/>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row>
    <row r="668" spans="1:26" ht="15.75" customHeight="1" x14ac:dyDescent="0.25">
      <c r="A668" s="139"/>
      <c r="B668" s="139"/>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row>
    <row r="669" spans="1:26" ht="15.75" customHeight="1" x14ac:dyDescent="0.25">
      <c r="A669" s="139"/>
      <c r="B669" s="139"/>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row>
    <row r="670" spans="1:26" ht="15.75" customHeight="1" x14ac:dyDescent="0.25">
      <c r="A670" s="139"/>
      <c r="B670" s="139"/>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row>
    <row r="671" spans="1:26" ht="15.75" customHeight="1" x14ac:dyDescent="0.25">
      <c r="A671" s="139"/>
      <c r="B671" s="139"/>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row>
    <row r="672" spans="1:26" ht="15.75" customHeight="1" x14ac:dyDescent="0.25">
      <c r="A672" s="139"/>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row>
    <row r="673" spans="1:26" ht="15.75" customHeight="1" x14ac:dyDescent="0.25">
      <c r="A673" s="139"/>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row>
    <row r="674" spans="1:26" ht="15.75" customHeight="1" x14ac:dyDescent="0.25">
      <c r="A674" s="139"/>
      <c r="B674" s="139"/>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row>
    <row r="675" spans="1:26" ht="15.75" customHeight="1" x14ac:dyDescent="0.25">
      <c r="A675" s="139"/>
      <c r="B675" s="139"/>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row>
    <row r="676" spans="1:26" ht="15.75" customHeight="1" x14ac:dyDescent="0.25">
      <c r="A676" s="139"/>
      <c r="B676" s="139"/>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row>
    <row r="677" spans="1:26" ht="15.75" customHeight="1" x14ac:dyDescent="0.25">
      <c r="A677" s="139"/>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row>
    <row r="678" spans="1:26" ht="15.75" customHeight="1" x14ac:dyDescent="0.25">
      <c r="A678" s="139"/>
      <c r="B678" s="139"/>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row>
    <row r="679" spans="1:26" ht="15.75" customHeight="1" x14ac:dyDescent="0.25">
      <c r="A679" s="139"/>
      <c r="B679" s="139"/>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row>
    <row r="680" spans="1:26" ht="15.75" customHeight="1" x14ac:dyDescent="0.25">
      <c r="A680" s="139"/>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row>
    <row r="681" spans="1:26" ht="15.75" customHeight="1" x14ac:dyDescent="0.25">
      <c r="A681" s="139"/>
      <c r="B681" s="139"/>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row>
    <row r="682" spans="1:26" ht="15.75" customHeight="1" x14ac:dyDescent="0.25">
      <c r="A682" s="139"/>
      <c r="B682" s="139"/>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row>
    <row r="683" spans="1:26" ht="15.75" customHeight="1" x14ac:dyDescent="0.25">
      <c r="A683" s="139"/>
      <c r="B683" s="139"/>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row>
    <row r="684" spans="1:26" ht="15.75" customHeight="1" x14ac:dyDescent="0.25">
      <c r="A684" s="139"/>
      <c r="B684" s="139"/>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row>
    <row r="685" spans="1:26" ht="15.75" customHeight="1" x14ac:dyDescent="0.25">
      <c r="A685" s="139"/>
      <c r="B685" s="139"/>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row>
    <row r="686" spans="1:26" ht="15.75" customHeight="1" x14ac:dyDescent="0.25">
      <c r="A686" s="139"/>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row>
    <row r="687" spans="1:26" ht="15.75" customHeight="1" x14ac:dyDescent="0.25">
      <c r="A687" s="139"/>
      <c r="B687" s="139"/>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row>
    <row r="688" spans="1:26" ht="15.75" customHeight="1" x14ac:dyDescent="0.25">
      <c r="A688" s="139"/>
      <c r="B688" s="139"/>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row>
    <row r="689" spans="1:26" ht="15.75" customHeight="1" x14ac:dyDescent="0.25">
      <c r="A689" s="139"/>
      <c r="B689" s="139"/>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row>
    <row r="690" spans="1:26" ht="15.75" customHeight="1" x14ac:dyDescent="0.25">
      <c r="A690" s="139"/>
      <c r="B690" s="139"/>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row>
    <row r="691" spans="1:26" ht="15.75" customHeight="1" x14ac:dyDescent="0.25">
      <c r="A691" s="139"/>
      <c r="B691" s="139"/>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row>
    <row r="692" spans="1:26" ht="15.75" customHeight="1" x14ac:dyDescent="0.25">
      <c r="A692" s="139"/>
      <c r="B692" s="139"/>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row>
    <row r="693" spans="1:26" ht="15.75" customHeight="1" x14ac:dyDescent="0.25">
      <c r="A693" s="139"/>
      <c r="B693" s="139"/>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row>
    <row r="694" spans="1:26" ht="15.75" customHeight="1" x14ac:dyDescent="0.25">
      <c r="A694" s="139"/>
      <c r="B694" s="139"/>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row>
    <row r="695" spans="1:26" ht="15.75" customHeight="1" x14ac:dyDescent="0.25">
      <c r="A695" s="139"/>
      <c r="B695" s="139"/>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row>
    <row r="696" spans="1:26" ht="15.75" customHeight="1" x14ac:dyDescent="0.25">
      <c r="A696" s="139"/>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row>
    <row r="697" spans="1:26" ht="15.75" customHeight="1" x14ac:dyDescent="0.25">
      <c r="A697" s="139"/>
      <c r="B697" s="139"/>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row>
    <row r="698" spans="1:26" ht="15.75" customHeight="1" x14ac:dyDescent="0.25">
      <c r="A698" s="139"/>
      <c r="B698" s="139"/>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row>
    <row r="699" spans="1:26" ht="15.75" customHeight="1" x14ac:dyDescent="0.25">
      <c r="A699" s="139"/>
      <c r="B699" s="139"/>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row>
    <row r="700" spans="1:26" ht="15.75" customHeight="1" x14ac:dyDescent="0.25">
      <c r="A700" s="139"/>
      <c r="B700" s="139"/>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row>
    <row r="701" spans="1:26" ht="15.75" customHeight="1" x14ac:dyDescent="0.25">
      <c r="A701" s="139"/>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row>
    <row r="702" spans="1:26" ht="15.75" customHeight="1" x14ac:dyDescent="0.25">
      <c r="A702" s="139"/>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row>
    <row r="703" spans="1:26" ht="15.75" customHeight="1" x14ac:dyDescent="0.25">
      <c r="A703" s="139"/>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row>
    <row r="704" spans="1:26" ht="15.75" customHeight="1" x14ac:dyDescent="0.25">
      <c r="A704" s="139"/>
      <c r="B704" s="139"/>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row>
    <row r="705" spans="1:26" ht="15.75" customHeight="1" x14ac:dyDescent="0.25">
      <c r="A705" s="139"/>
      <c r="B705" s="139"/>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row>
    <row r="706" spans="1:26" ht="15.75" customHeight="1" x14ac:dyDescent="0.25">
      <c r="A706" s="139"/>
      <c r="B706" s="139"/>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row>
    <row r="707" spans="1:26" ht="15.75" customHeight="1" x14ac:dyDescent="0.25">
      <c r="A707" s="139"/>
      <c r="B707" s="139"/>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row>
    <row r="708" spans="1:26" ht="15.75" customHeight="1" x14ac:dyDescent="0.25">
      <c r="A708" s="139"/>
      <c r="B708" s="139"/>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row>
    <row r="709" spans="1:26" ht="15.75" customHeight="1" x14ac:dyDescent="0.25">
      <c r="A709" s="139"/>
      <c r="B709" s="139"/>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row>
    <row r="710" spans="1:26" ht="15.75" customHeight="1" x14ac:dyDescent="0.25">
      <c r="A710" s="139"/>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row>
    <row r="711" spans="1:26" ht="15.75" customHeight="1" x14ac:dyDescent="0.25">
      <c r="A711" s="139"/>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row>
    <row r="712" spans="1:26" ht="15.75" customHeight="1" x14ac:dyDescent="0.25">
      <c r="A712" s="139"/>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row>
    <row r="713" spans="1:26" ht="15.75" customHeight="1" x14ac:dyDescent="0.25">
      <c r="A713" s="139"/>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row>
    <row r="714" spans="1:26" ht="15.75" customHeight="1" x14ac:dyDescent="0.25">
      <c r="A714" s="139"/>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row>
    <row r="715" spans="1:26" ht="15.75" customHeight="1" x14ac:dyDescent="0.25">
      <c r="A715" s="139"/>
      <c r="B715" s="139"/>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row>
    <row r="716" spans="1:26" ht="15.75" customHeight="1" x14ac:dyDescent="0.25">
      <c r="A716" s="139"/>
      <c r="B716" s="139"/>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row>
    <row r="717" spans="1:26" ht="15.75" customHeight="1" x14ac:dyDescent="0.25">
      <c r="A717" s="139"/>
      <c r="B717" s="139"/>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row>
    <row r="718" spans="1:26" ht="15.75" customHeight="1" x14ac:dyDescent="0.25">
      <c r="A718" s="139"/>
      <c r="B718" s="139"/>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row>
    <row r="719" spans="1:26" ht="15.75" customHeight="1" x14ac:dyDescent="0.25">
      <c r="A719" s="139"/>
      <c r="B719" s="139"/>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row>
    <row r="720" spans="1:26" ht="15.75" customHeight="1" x14ac:dyDescent="0.25">
      <c r="A720" s="139"/>
      <c r="B720" s="139"/>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row>
    <row r="721" spans="1:26" ht="15.75" customHeight="1" x14ac:dyDescent="0.25">
      <c r="A721" s="139"/>
      <c r="B721" s="139"/>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row>
    <row r="722" spans="1:26" ht="15.75" customHeight="1" x14ac:dyDescent="0.25">
      <c r="A722" s="139"/>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row>
    <row r="723" spans="1:26" ht="15.75" customHeight="1" x14ac:dyDescent="0.25">
      <c r="A723" s="139"/>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row>
    <row r="724" spans="1:26" ht="15.75" customHeight="1" x14ac:dyDescent="0.25">
      <c r="A724" s="139"/>
      <c r="B724" s="139"/>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row>
    <row r="725" spans="1:26" ht="15.75" customHeight="1" x14ac:dyDescent="0.25">
      <c r="A725" s="139"/>
      <c r="B725" s="139"/>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row>
    <row r="726" spans="1:26" ht="15.75" customHeight="1" x14ac:dyDescent="0.25">
      <c r="A726" s="139"/>
      <c r="B726" s="139"/>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row>
    <row r="727" spans="1:26" ht="15.75" customHeight="1" x14ac:dyDescent="0.25">
      <c r="A727" s="139"/>
      <c r="B727" s="139"/>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39"/>
      <c r="Z727" s="139"/>
    </row>
    <row r="728" spans="1:26" ht="15.75" customHeight="1" x14ac:dyDescent="0.25">
      <c r="A728" s="139"/>
      <c r="B728" s="139"/>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39"/>
      <c r="Z728" s="139"/>
    </row>
    <row r="729" spans="1:26" ht="15.75" customHeight="1" x14ac:dyDescent="0.25">
      <c r="A729" s="139"/>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row>
    <row r="730" spans="1:26" ht="15.75" customHeight="1" x14ac:dyDescent="0.25">
      <c r="A730" s="139"/>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row>
    <row r="731" spans="1:26" ht="15.75" customHeight="1" x14ac:dyDescent="0.25">
      <c r="A731" s="139"/>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row>
    <row r="732" spans="1:26" ht="15.75" customHeight="1" x14ac:dyDescent="0.25">
      <c r="A732" s="139"/>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row>
    <row r="733" spans="1:26" ht="15.75" customHeight="1" x14ac:dyDescent="0.25">
      <c r="A733" s="139"/>
      <c r="B733" s="139"/>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row>
    <row r="734" spans="1:26" ht="15.75" customHeight="1" x14ac:dyDescent="0.25">
      <c r="A734" s="139"/>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row>
    <row r="735" spans="1:26" ht="15.75" customHeight="1" x14ac:dyDescent="0.25">
      <c r="A735" s="139"/>
      <c r="B735" s="139"/>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row>
    <row r="736" spans="1:26" ht="15.75" customHeight="1" x14ac:dyDescent="0.25">
      <c r="A736" s="139"/>
      <c r="B736" s="139"/>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row>
    <row r="737" spans="1:26" ht="15.75" customHeight="1" x14ac:dyDescent="0.25">
      <c r="A737" s="139"/>
      <c r="B737" s="139"/>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row>
    <row r="738" spans="1:26" ht="15.75" customHeight="1" x14ac:dyDescent="0.25">
      <c r="A738" s="139"/>
      <c r="B738" s="139"/>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row>
    <row r="739" spans="1:26" ht="15.75" customHeight="1" x14ac:dyDescent="0.25">
      <c r="A739" s="139"/>
      <c r="B739" s="139"/>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row>
    <row r="740" spans="1:26" ht="15.75" customHeight="1" x14ac:dyDescent="0.25">
      <c r="A740" s="139"/>
      <c r="B740" s="139"/>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row>
    <row r="741" spans="1:26" ht="15.75" customHeight="1" x14ac:dyDescent="0.25">
      <c r="A741" s="139"/>
      <c r="B741" s="139"/>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row>
    <row r="742" spans="1:26" ht="15.75" customHeight="1" x14ac:dyDescent="0.25">
      <c r="A742" s="139"/>
      <c r="B742" s="139"/>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row>
    <row r="743" spans="1:26" ht="15.75" customHeight="1" x14ac:dyDescent="0.25">
      <c r="A743" s="139"/>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row>
    <row r="744" spans="1:26" ht="15.75" customHeight="1" x14ac:dyDescent="0.25">
      <c r="A744" s="139"/>
      <c r="B744" s="139"/>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row>
    <row r="745" spans="1:26" ht="15.75" customHeight="1" x14ac:dyDescent="0.25">
      <c r="A745" s="139"/>
      <c r="B745" s="139"/>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row>
    <row r="746" spans="1:26" ht="15.75" customHeight="1" x14ac:dyDescent="0.25">
      <c r="A746" s="139"/>
      <c r="B746" s="139"/>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row>
    <row r="747" spans="1:26" ht="15.75" customHeight="1" x14ac:dyDescent="0.25">
      <c r="A747" s="139"/>
      <c r="B747" s="139"/>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row>
    <row r="748" spans="1:26" ht="15.75" customHeight="1" x14ac:dyDescent="0.25">
      <c r="A748" s="139"/>
      <c r="B748" s="139"/>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row>
    <row r="749" spans="1:26" ht="15.75" customHeight="1" x14ac:dyDescent="0.25">
      <c r="A749" s="139"/>
      <c r="B749" s="139"/>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row>
    <row r="750" spans="1:26" ht="15.75" customHeight="1" x14ac:dyDescent="0.25">
      <c r="A750" s="139"/>
      <c r="B750" s="139"/>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row>
    <row r="751" spans="1:26" ht="15.75" customHeight="1" x14ac:dyDescent="0.25">
      <c r="A751" s="139"/>
      <c r="B751" s="139"/>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row>
    <row r="752" spans="1:26" ht="15.75" customHeight="1" x14ac:dyDescent="0.25">
      <c r="A752" s="139"/>
      <c r="B752" s="139"/>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row>
    <row r="753" spans="1:26" ht="15.75" customHeight="1" x14ac:dyDescent="0.25">
      <c r="A753" s="139"/>
      <c r="B753" s="139"/>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row>
    <row r="754" spans="1:26" ht="15.75" customHeight="1" x14ac:dyDescent="0.25">
      <c r="A754" s="139"/>
      <c r="B754" s="139"/>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row>
    <row r="755" spans="1:26" ht="15.75" customHeight="1" x14ac:dyDescent="0.25">
      <c r="A755" s="139"/>
      <c r="B755" s="139"/>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row>
    <row r="756" spans="1:26" ht="15.75" customHeight="1" x14ac:dyDescent="0.25">
      <c r="A756" s="139"/>
      <c r="B756" s="139"/>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row>
    <row r="757" spans="1:26" ht="15.75" customHeight="1" x14ac:dyDescent="0.25">
      <c r="A757" s="139"/>
      <c r="B757" s="139"/>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row>
    <row r="758" spans="1:26" ht="15.75" customHeight="1" x14ac:dyDescent="0.25">
      <c r="A758" s="139"/>
      <c r="B758" s="139"/>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row>
    <row r="759" spans="1:26" ht="15.75" customHeight="1" x14ac:dyDescent="0.25">
      <c r="A759" s="139"/>
      <c r="B759" s="139"/>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row>
    <row r="760" spans="1:26" ht="15.75" customHeight="1" x14ac:dyDescent="0.25">
      <c r="A760" s="139"/>
      <c r="B760" s="139"/>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row>
    <row r="761" spans="1:26" ht="15.75" customHeight="1" x14ac:dyDescent="0.25">
      <c r="A761" s="139"/>
      <c r="B761" s="139"/>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39"/>
      <c r="Z761" s="139"/>
    </row>
    <row r="762" spans="1:26" ht="15.75" customHeight="1" x14ac:dyDescent="0.25">
      <c r="A762" s="139"/>
      <c r="B762" s="139"/>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39"/>
      <c r="Z762" s="139"/>
    </row>
    <row r="763" spans="1:26" ht="15.75" customHeight="1" x14ac:dyDescent="0.25">
      <c r="A763" s="139"/>
      <c r="B763" s="139"/>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row>
    <row r="764" spans="1:26" ht="15.75" customHeight="1" x14ac:dyDescent="0.25">
      <c r="A764" s="139"/>
      <c r="B764" s="139"/>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row>
    <row r="765" spans="1:26" ht="15.75" customHeight="1" x14ac:dyDescent="0.25">
      <c r="A765" s="139"/>
      <c r="B765" s="139"/>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row>
    <row r="766" spans="1:26" ht="15.75" customHeight="1" x14ac:dyDescent="0.25">
      <c r="A766" s="139"/>
      <c r="B766" s="139"/>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row>
    <row r="767" spans="1:26" ht="15.75" customHeight="1" x14ac:dyDescent="0.25">
      <c r="A767" s="139"/>
      <c r="B767" s="139"/>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row>
    <row r="768" spans="1:26" ht="15.75" customHeight="1" x14ac:dyDescent="0.25">
      <c r="A768" s="139"/>
      <c r="B768" s="139"/>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row>
    <row r="769" spans="1:26" ht="15.75" customHeight="1" x14ac:dyDescent="0.25">
      <c r="A769" s="139"/>
      <c r="B769" s="139"/>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row>
    <row r="770" spans="1:26" ht="15.75" customHeight="1" x14ac:dyDescent="0.25">
      <c r="A770" s="139"/>
      <c r="B770" s="139"/>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row>
    <row r="771" spans="1:26" ht="15.75" customHeight="1" x14ac:dyDescent="0.25">
      <c r="A771" s="139"/>
      <c r="B771" s="139"/>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row>
    <row r="772" spans="1:26" ht="15.75" customHeight="1" x14ac:dyDescent="0.25">
      <c r="A772" s="139"/>
      <c r="B772" s="139"/>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row>
    <row r="773" spans="1:26" ht="15.75" customHeight="1" x14ac:dyDescent="0.25">
      <c r="A773" s="139"/>
      <c r="B773" s="139"/>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row>
    <row r="774" spans="1:26" ht="15.75" customHeight="1" x14ac:dyDescent="0.25">
      <c r="A774" s="139"/>
      <c r="B774" s="139"/>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row>
    <row r="775" spans="1:26" ht="15.75" customHeight="1" x14ac:dyDescent="0.25">
      <c r="A775" s="139"/>
      <c r="B775" s="139"/>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row>
    <row r="776" spans="1:26" ht="15.75" customHeight="1" x14ac:dyDescent="0.25">
      <c r="A776" s="139"/>
      <c r="B776" s="139"/>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row>
    <row r="777" spans="1:26" ht="15.75" customHeight="1" x14ac:dyDescent="0.25">
      <c r="A777" s="139"/>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row>
    <row r="778" spans="1:26" ht="15.75" customHeight="1" x14ac:dyDescent="0.25">
      <c r="A778" s="139"/>
      <c r="B778" s="139"/>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row>
    <row r="779" spans="1:26" ht="15.75" customHeight="1" x14ac:dyDescent="0.25">
      <c r="A779" s="139"/>
      <c r="B779" s="139"/>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row>
    <row r="780" spans="1:26" ht="15.75" customHeight="1" x14ac:dyDescent="0.25">
      <c r="A780" s="139"/>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row>
    <row r="781" spans="1:26" ht="15.75" customHeight="1" x14ac:dyDescent="0.25">
      <c r="A781" s="139"/>
      <c r="B781" s="139"/>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row>
    <row r="782" spans="1:26" ht="15.75" customHeight="1" x14ac:dyDescent="0.25">
      <c r="A782" s="139"/>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row>
    <row r="783" spans="1:26" ht="15.75" customHeight="1" x14ac:dyDescent="0.25">
      <c r="A783" s="139"/>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row>
    <row r="784" spans="1:26" ht="15.75" customHeight="1" x14ac:dyDescent="0.25">
      <c r="A784" s="139"/>
      <c r="B784" s="139"/>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row>
    <row r="785" spans="1:26" ht="15.75" customHeight="1" x14ac:dyDescent="0.25">
      <c r="A785" s="139"/>
      <c r="B785" s="139"/>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row>
    <row r="786" spans="1:26" ht="15.75" customHeight="1" x14ac:dyDescent="0.25">
      <c r="A786" s="139"/>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row>
    <row r="787" spans="1:26" ht="15.75" customHeight="1" x14ac:dyDescent="0.25">
      <c r="A787" s="139"/>
      <c r="B787" s="139"/>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row>
    <row r="788" spans="1:26" ht="15.75" customHeight="1" x14ac:dyDescent="0.25">
      <c r="A788" s="139"/>
      <c r="B788" s="139"/>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row>
    <row r="789" spans="1:26" ht="15.75" customHeight="1" x14ac:dyDescent="0.25">
      <c r="A789" s="139"/>
      <c r="B789" s="139"/>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row>
    <row r="790" spans="1:26" ht="15.75" customHeight="1" x14ac:dyDescent="0.25">
      <c r="A790" s="139"/>
      <c r="B790" s="139"/>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row>
    <row r="791" spans="1:26" ht="15.75" customHeight="1" x14ac:dyDescent="0.25">
      <c r="A791" s="139"/>
      <c r="B791" s="139"/>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row>
    <row r="792" spans="1:26" ht="15.75" customHeight="1" x14ac:dyDescent="0.25">
      <c r="A792" s="139"/>
      <c r="B792" s="139"/>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row>
    <row r="793" spans="1:26" ht="15.75" customHeight="1" x14ac:dyDescent="0.25">
      <c r="A793" s="139"/>
      <c r="B793" s="139"/>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row>
    <row r="794" spans="1:26" ht="15.75" customHeight="1" x14ac:dyDescent="0.25">
      <c r="A794" s="139"/>
      <c r="B794" s="139"/>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39"/>
      <c r="Z794" s="139"/>
    </row>
    <row r="795" spans="1:26" ht="15.75" customHeight="1" x14ac:dyDescent="0.25">
      <c r="A795" s="139"/>
      <c r="B795" s="139"/>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39"/>
      <c r="Z795" s="139"/>
    </row>
    <row r="796" spans="1:26" ht="15.75" customHeight="1" x14ac:dyDescent="0.25">
      <c r="A796" s="139"/>
      <c r="B796" s="139"/>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row>
    <row r="797" spans="1:26" ht="15.75" customHeight="1" x14ac:dyDescent="0.25">
      <c r="A797" s="139"/>
      <c r="B797" s="139"/>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row>
    <row r="798" spans="1:26" ht="15.75" customHeight="1" x14ac:dyDescent="0.25">
      <c r="A798" s="139"/>
      <c r="B798" s="139"/>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row>
    <row r="799" spans="1:26" ht="15.75" customHeight="1" x14ac:dyDescent="0.25">
      <c r="A799" s="139"/>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row>
    <row r="800" spans="1:26" ht="15.75" customHeight="1" x14ac:dyDescent="0.25">
      <c r="A800" s="139"/>
      <c r="B800" s="139"/>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row>
    <row r="801" spans="1:26" ht="15.75" customHeight="1" x14ac:dyDescent="0.25">
      <c r="A801" s="139"/>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row>
    <row r="802" spans="1:26" ht="15.75" customHeight="1" x14ac:dyDescent="0.25">
      <c r="A802" s="139"/>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row>
    <row r="803" spans="1:26" ht="15.75" customHeight="1" x14ac:dyDescent="0.25">
      <c r="A803" s="139"/>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row>
    <row r="804" spans="1:26" ht="15.75" customHeight="1" x14ac:dyDescent="0.25">
      <c r="A804" s="139"/>
      <c r="B804" s="139"/>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row>
    <row r="805" spans="1:26" ht="15.75" customHeight="1" x14ac:dyDescent="0.25">
      <c r="A805" s="139"/>
      <c r="B805" s="139"/>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row>
    <row r="806" spans="1:26" ht="15.75" customHeight="1" x14ac:dyDescent="0.25">
      <c r="A806" s="139"/>
      <c r="B806" s="139"/>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row>
    <row r="807" spans="1:26" ht="15.75" customHeight="1" x14ac:dyDescent="0.25">
      <c r="A807" s="139"/>
      <c r="B807" s="139"/>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row>
    <row r="808" spans="1:26" ht="15.75" customHeight="1" x14ac:dyDescent="0.25">
      <c r="A808" s="139"/>
      <c r="B808" s="139"/>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row>
    <row r="809" spans="1:26" ht="15.75" customHeight="1" x14ac:dyDescent="0.25">
      <c r="A809" s="139"/>
      <c r="B809" s="139"/>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row>
    <row r="810" spans="1:26" ht="15.75" customHeight="1" x14ac:dyDescent="0.25">
      <c r="A810" s="139"/>
      <c r="B810" s="139"/>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row>
    <row r="811" spans="1:26" ht="15.75" customHeight="1" x14ac:dyDescent="0.25">
      <c r="A811" s="139"/>
      <c r="B811" s="139"/>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row>
    <row r="812" spans="1:26" ht="15.75" customHeight="1" x14ac:dyDescent="0.25">
      <c r="A812" s="139"/>
      <c r="B812" s="139"/>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row>
    <row r="813" spans="1:26" ht="15.75" customHeight="1" x14ac:dyDescent="0.25">
      <c r="A813" s="139"/>
      <c r="B813" s="139"/>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row>
    <row r="814" spans="1:26" ht="15.75" customHeight="1" x14ac:dyDescent="0.25">
      <c r="A814" s="139"/>
      <c r="B814" s="139"/>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row>
    <row r="815" spans="1:26" ht="15.75" customHeight="1" x14ac:dyDescent="0.25">
      <c r="A815" s="139"/>
      <c r="B815" s="139"/>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row>
    <row r="816" spans="1:26" ht="15.75" customHeight="1" x14ac:dyDescent="0.25">
      <c r="A816" s="139"/>
      <c r="B816" s="139"/>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row>
    <row r="817" spans="1:26" ht="15.75" customHeight="1" x14ac:dyDescent="0.25">
      <c r="A817" s="139"/>
      <c r="B817" s="139"/>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row>
    <row r="818" spans="1:26" ht="15.75" customHeight="1" x14ac:dyDescent="0.25">
      <c r="A818" s="139"/>
      <c r="B818" s="139"/>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row>
    <row r="819" spans="1:26" ht="15.75" customHeight="1" x14ac:dyDescent="0.25">
      <c r="A819" s="139"/>
      <c r="B819" s="139"/>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row>
    <row r="820" spans="1:26" ht="15.75" customHeight="1" x14ac:dyDescent="0.25">
      <c r="A820" s="139"/>
      <c r="B820" s="139"/>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row>
    <row r="821" spans="1:26" ht="15.75" customHeight="1" x14ac:dyDescent="0.25">
      <c r="A821" s="139"/>
      <c r="B821" s="139"/>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row>
    <row r="822" spans="1:26" ht="15.75" customHeight="1" x14ac:dyDescent="0.25">
      <c r="A822" s="139"/>
      <c r="B822" s="139"/>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row>
    <row r="823" spans="1:26" ht="15.75" customHeight="1" x14ac:dyDescent="0.25">
      <c r="A823" s="139"/>
      <c r="B823" s="139"/>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row>
    <row r="824" spans="1:26" ht="15.75" customHeight="1" x14ac:dyDescent="0.25">
      <c r="A824" s="139"/>
      <c r="B824" s="139"/>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row>
    <row r="825" spans="1:26" ht="15.75" customHeight="1" x14ac:dyDescent="0.25">
      <c r="A825" s="139"/>
      <c r="B825" s="139"/>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row>
    <row r="826" spans="1:26" ht="15.75" customHeight="1" x14ac:dyDescent="0.25">
      <c r="A826" s="139"/>
      <c r="B826" s="139"/>
      <c r="C826" s="139"/>
      <c r="D826" s="139"/>
      <c r="E826" s="139"/>
      <c r="F826" s="139"/>
      <c r="G826" s="139"/>
      <c r="H826" s="139"/>
      <c r="I826" s="139"/>
      <c r="J826" s="139"/>
      <c r="K826" s="139"/>
      <c r="L826" s="139"/>
      <c r="M826" s="139"/>
      <c r="N826" s="139"/>
      <c r="O826" s="139"/>
      <c r="P826" s="139"/>
      <c r="Q826" s="139"/>
      <c r="R826" s="139"/>
      <c r="S826" s="139"/>
      <c r="T826" s="139"/>
      <c r="U826" s="139"/>
      <c r="V826" s="139"/>
      <c r="W826" s="139"/>
      <c r="X826" s="139"/>
      <c r="Y826" s="139"/>
      <c r="Z826" s="139"/>
    </row>
    <row r="827" spans="1:26" ht="15.75" customHeight="1" x14ac:dyDescent="0.25">
      <c r="A827" s="139"/>
      <c r="B827" s="139"/>
      <c r="C827" s="139"/>
      <c r="D827" s="139"/>
      <c r="E827" s="139"/>
      <c r="F827" s="139"/>
      <c r="G827" s="139"/>
      <c r="H827" s="139"/>
      <c r="I827" s="139"/>
      <c r="J827" s="139"/>
      <c r="K827" s="139"/>
      <c r="L827" s="139"/>
      <c r="M827" s="139"/>
      <c r="N827" s="139"/>
      <c r="O827" s="139"/>
      <c r="P827" s="139"/>
      <c r="Q827" s="139"/>
      <c r="R827" s="139"/>
      <c r="S827" s="139"/>
      <c r="T827" s="139"/>
      <c r="U827" s="139"/>
      <c r="V827" s="139"/>
      <c r="W827" s="139"/>
      <c r="X827" s="139"/>
      <c r="Y827" s="139"/>
      <c r="Z827" s="139"/>
    </row>
    <row r="828" spans="1:26" ht="15.75" customHeight="1" x14ac:dyDescent="0.25">
      <c r="A828" s="139"/>
      <c r="B828" s="139"/>
      <c r="C828" s="139"/>
      <c r="D828" s="139"/>
      <c r="E828" s="139"/>
      <c r="F828" s="139"/>
      <c r="G828" s="139"/>
      <c r="H828" s="139"/>
      <c r="I828" s="139"/>
      <c r="J828" s="139"/>
      <c r="K828" s="139"/>
      <c r="L828" s="139"/>
      <c r="M828" s="139"/>
      <c r="N828" s="139"/>
      <c r="O828" s="139"/>
      <c r="P828" s="139"/>
      <c r="Q828" s="139"/>
      <c r="R828" s="139"/>
      <c r="S828" s="139"/>
      <c r="T828" s="139"/>
      <c r="U828" s="139"/>
      <c r="V828" s="139"/>
      <c r="W828" s="139"/>
      <c r="X828" s="139"/>
      <c r="Y828" s="139"/>
      <c r="Z828" s="139"/>
    </row>
    <row r="829" spans="1:26" ht="15.75" customHeight="1" x14ac:dyDescent="0.25">
      <c r="A829" s="139"/>
      <c r="B829" s="139"/>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row>
    <row r="830" spans="1:26" ht="15.75" customHeight="1" x14ac:dyDescent="0.25">
      <c r="A830" s="139"/>
      <c r="B830" s="139"/>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row>
    <row r="831" spans="1:26" ht="15.75" customHeight="1" x14ac:dyDescent="0.25">
      <c r="A831" s="139"/>
      <c r="B831" s="139"/>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row>
    <row r="832" spans="1:26" ht="15.75" customHeight="1" x14ac:dyDescent="0.25">
      <c r="A832" s="139"/>
      <c r="B832" s="139"/>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row>
    <row r="833" spans="1:26" ht="15.75" customHeight="1" x14ac:dyDescent="0.25">
      <c r="A833" s="139"/>
      <c r="B833" s="139"/>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row>
    <row r="834" spans="1:26" ht="15.75" customHeight="1" x14ac:dyDescent="0.25">
      <c r="A834" s="139"/>
      <c r="B834" s="139"/>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row>
    <row r="835" spans="1:26" ht="15.75" customHeight="1" x14ac:dyDescent="0.25">
      <c r="A835" s="139"/>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row>
    <row r="836" spans="1:26" ht="15.75" customHeight="1" x14ac:dyDescent="0.25">
      <c r="A836" s="139"/>
      <c r="B836" s="139"/>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row>
    <row r="837" spans="1:26" ht="15.75" customHeight="1" x14ac:dyDescent="0.25">
      <c r="A837" s="139"/>
      <c r="B837" s="139"/>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row>
    <row r="838" spans="1:26" ht="15.75" customHeight="1" x14ac:dyDescent="0.25">
      <c r="A838" s="139"/>
      <c r="B838" s="139"/>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row>
    <row r="839" spans="1:26" ht="15.75" customHeight="1" x14ac:dyDescent="0.25">
      <c r="A839" s="139"/>
      <c r="B839" s="139"/>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row>
    <row r="840" spans="1:26" ht="15.75" customHeight="1" x14ac:dyDescent="0.25">
      <c r="A840" s="139"/>
      <c r="B840" s="139"/>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row>
    <row r="841" spans="1:26" ht="15.75" customHeight="1" x14ac:dyDescent="0.25">
      <c r="A841" s="139"/>
      <c r="B841" s="139"/>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row>
    <row r="842" spans="1:26" ht="15.75" customHeight="1" x14ac:dyDescent="0.25">
      <c r="A842" s="139"/>
      <c r="B842" s="139"/>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row>
    <row r="843" spans="1:26" ht="15.75" customHeight="1" x14ac:dyDescent="0.25">
      <c r="A843" s="139"/>
      <c r="B843" s="139"/>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row>
    <row r="844" spans="1:26" ht="15.75" customHeight="1" x14ac:dyDescent="0.25">
      <c r="A844" s="139"/>
      <c r="B844" s="139"/>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row>
    <row r="845" spans="1:26" ht="15.75" customHeight="1" x14ac:dyDescent="0.25">
      <c r="A845" s="139"/>
      <c r="B845" s="139"/>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row>
    <row r="846" spans="1:26" ht="15.75" customHeight="1" x14ac:dyDescent="0.25">
      <c r="A846" s="139"/>
      <c r="B846" s="139"/>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row>
    <row r="847" spans="1:26" ht="15.75" customHeight="1" x14ac:dyDescent="0.25">
      <c r="A847" s="139"/>
      <c r="B847" s="139"/>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row>
    <row r="848" spans="1:26" ht="15.75" customHeight="1" x14ac:dyDescent="0.25">
      <c r="A848" s="139"/>
      <c r="B848" s="139"/>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row>
    <row r="849" spans="1:26" ht="15.75" customHeight="1" x14ac:dyDescent="0.25">
      <c r="A849" s="139"/>
      <c r="B849" s="139"/>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row>
    <row r="850" spans="1:26" ht="15.75" customHeight="1" x14ac:dyDescent="0.25">
      <c r="A850" s="139"/>
      <c r="B850" s="139"/>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row>
    <row r="851" spans="1:26" ht="15.75" customHeight="1" x14ac:dyDescent="0.25">
      <c r="A851" s="139"/>
      <c r="B851" s="139"/>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row>
    <row r="852" spans="1:26" ht="15.75" customHeight="1" x14ac:dyDescent="0.25">
      <c r="A852" s="139"/>
      <c r="B852" s="139"/>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row>
    <row r="853" spans="1:26" ht="15.75" customHeight="1" x14ac:dyDescent="0.25">
      <c r="A853" s="139"/>
      <c r="B853" s="139"/>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row>
    <row r="854" spans="1:26" ht="15.75" customHeight="1" x14ac:dyDescent="0.25">
      <c r="A854" s="139"/>
      <c r="B854" s="139"/>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row>
    <row r="855" spans="1:26" ht="15.75" customHeight="1" x14ac:dyDescent="0.25">
      <c r="A855" s="139"/>
      <c r="B855" s="139"/>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row>
    <row r="856" spans="1:26" ht="15.75" customHeight="1" x14ac:dyDescent="0.25">
      <c r="A856" s="139"/>
      <c r="B856" s="139"/>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row>
    <row r="857" spans="1:26" ht="15.75" customHeight="1" x14ac:dyDescent="0.25">
      <c r="A857" s="139"/>
      <c r="B857" s="139"/>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row>
    <row r="858" spans="1:26" ht="15.75" customHeight="1" x14ac:dyDescent="0.25">
      <c r="A858" s="139"/>
      <c r="B858" s="139"/>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row>
    <row r="859" spans="1:26" ht="15.75" customHeight="1" x14ac:dyDescent="0.25">
      <c r="A859" s="139"/>
      <c r="B859" s="139"/>
      <c r="C859" s="139"/>
      <c r="D859" s="139"/>
      <c r="E859" s="139"/>
      <c r="F859" s="139"/>
      <c r="G859" s="139"/>
      <c r="H859" s="139"/>
      <c r="I859" s="139"/>
      <c r="J859" s="139"/>
      <c r="K859" s="139"/>
      <c r="L859" s="139"/>
      <c r="M859" s="139"/>
      <c r="N859" s="139"/>
      <c r="O859" s="139"/>
      <c r="P859" s="139"/>
      <c r="Q859" s="139"/>
      <c r="R859" s="139"/>
      <c r="S859" s="139"/>
      <c r="T859" s="139"/>
      <c r="U859" s="139"/>
      <c r="V859" s="139"/>
      <c r="W859" s="139"/>
      <c r="X859" s="139"/>
      <c r="Y859" s="139"/>
      <c r="Z859" s="139"/>
    </row>
    <row r="860" spans="1:26" ht="15.75" customHeight="1" x14ac:dyDescent="0.25">
      <c r="A860" s="139"/>
      <c r="B860" s="139"/>
      <c r="C860" s="139"/>
      <c r="D860" s="139"/>
      <c r="E860" s="139"/>
      <c r="F860" s="139"/>
      <c r="G860" s="139"/>
      <c r="H860" s="139"/>
      <c r="I860" s="139"/>
      <c r="J860" s="139"/>
      <c r="K860" s="139"/>
      <c r="L860" s="139"/>
      <c r="M860" s="139"/>
      <c r="N860" s="139"/>
      <c r="O860" s="139"/>
      <c r="P860" s="139"/>
      <c r="Q860" s="139"/>
      <c r="R860" s="139"/>
      <c r="S860" s="139"/>
      <c r="T860" s="139"/>
      <c r="U860" s="139"/>
      <c r="V860" s="139"/>
      <c r="W860" s="139"/>
      <c r="X860" s="139"/>
      <c r="Y860" s="139"/>
      <c r="Z860" s="139"/>
    </row>
    <row r="861" spans="1:26" ht="15.75" customHeight="1" x14ac:dyDescent="0.25">
      <c r="A861" s="139"/>
      <c r="B861" s="139"/>
      <c r="C861" s="139"/>
      <c r="D861" s="139"/>
      <c r="E861" s="139"/>
      <c r="F861" s="139"/>
      <c r="G861" s="139"/>
      <c r="H861" s="139"/>
      <c r="I861" s="139"/>
      <c r="J861" s="139"/>
      <c r="K861" s="139"/>
      <c r="L861" s="139"/>
      <c r="M861" s="139"/>
      <c r="N861" s="139"/>
      <c r="O861" s="139"/>
      <c r="P861" s="139"/>
      <c r="Q861" s="139"/>
      <c r="R861" s="139"/>
      <c r="S861" s="139"/>
      <c r="T861" s="139"/>
      <c r="U861" s="139"/>
      <c r="V861" s="139"/>
      <c r="W861" s="139"/>
      <c r="X861" s="139"/>
      <c r="Y861" s="139"/>
      <c r="Z861" s="139"/>
    </row>
    <row r="862" spans="1:26" ht="15.75" customHeight="1" x14ac:dyDescent="0.25">
      <c r="A862" s="139"/>
      <c r="B862" s="139"/>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row>
    <row r="863" spans="1:26" ht="15.75" customHeight="1" x14ac:dyDescent="0.25">
      <c r="A863" s="139"/>
      <c r="B863" s="139"/>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row>
    <row r="864" spans="1:26" ht="15.75" customHeight="1" x14ac:dyDescent="0.25">
      <c r="A864" s="139"/>
      <c r="B864" s="139"/>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row>
    <row r="865" spans="1:26" ht="15.75" customHeight="1" x14ac:dyDescent="0.25">
      <c r="A865" s="139"/>
      <c r="B865" s="139"/>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row>
    <row r="866" spans="1:26" ht="15.75" customHeight="1" x14ac:dyDescent="0.25">
      <c r="A866" s="139"/>
      <c r="B866" s="139"/>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row>
    <row r="867" spans="1:26" ht="15.75" customHeight="1" x14ac:dyDescent="0.25">
      <c r="A867" s="139"/>
      <c r="B867" s="139"/>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row>
    <row r="868" spans="1:26" ht="15.75" customHeight="1" x14ac:dyDescent="0.25">
      <c r="A868" s="139"/>
      <c r="B868" s="139"/>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row>
    <row r="869" spans="1:26" ht="15.75" customHeight="1" x14ac:dyDescent="0.25">
      <c r="A869" s="139"/>
      <c r="B869" s="139"/>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row>
    <row r="870" spans="1:26" ht="15.75" customHeight="1" x14ac:dyDescent="0.25">
      <c r="A870" s="139"/>
      <c r="B870" s="139"/>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row>
    <row r="871" spans="1:26" ht="15.75" customHeight="1" x14ac:dyDescent="0.25">
      <c r="A871" s="139"/>
      <c r="B871" s="139"/>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row>
    <row r="872" spans="1:26" ht="15.75" customHeight="1" x14ac:dyDescent="0.25">
      <c r="A872" s="139"/>
      <c r="B872" s="139"/>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row>
    <row r="873" spans="1:26" ht="15.75" customHeight="1" x14ac:dyDescent="0.25">
      <c r="A873" s="139"/>
      <c r="B873" s="139"/>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row>
    <row r="874" spans="1:26" ht="15.75" customHeight="1" x14ac:dyDescent="0.25">
      <c r="A874" s="139"/>
      <c r="B874" s="139"/>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row>
    <row r="875" spans="1:26" ht="15.75" customHeight="1" x14ac:dyDescent="0.25">
      <c r="A875" s="139"/>
      <c r="B875" s="139"/>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row>
    <row r="876" spans="1:26" ht="15.75" customHeight="1" x14ac:dyDescent="0.25">
      <c r="A876" s="139"/>
      <c r="B876" s="139"/>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row>
    <row r="877" spans="1:26" ht="15.75" customHeight="1" x14ac:dyDescent="0.25">
      <c r="A877" s="139"/>
      <c r="B877" s="139"/>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row>
    <row r="878" spans="1:26" ht="15.75" customHeight="1" x14ac:dyDescent="0.25">
      <c r="A878" s="139"/>
      <c r="B878" s="139"/>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row>
    <row r="879" spans="1:26" ht="15.75" customHeight="1" x14ac:dyDescent="0.25">
      <c r="A879" s="139"/>
      <c r="B879" s="139"/>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row>
    <row r="880" spans="1:26" ht="15.75" customHeight="1" x14ac:dyDescent="0.25">
      <c r="A880" s="139"/>
      <c r="B880" s="139"/>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row>
    <row r="881" spans="1:26" ht="15.75" customHeight="1" x14ac:dyDescent="0.25">
      <c r="A881" s="139"/>
      <c r="B881" s="139"/>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row>
    <row r="882" spans="1:26" ht="15.75" customHeight="1" x14ac:dyDescent="0.25">
      <c r="A882" s="139"/>
      <c r="B882" s="139"/>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row>
    <row r="883" spans="1:26" ht="15.75" customHeight="1" x14ac:dyDescent="0.25">
      <c r="A883" s="139"/>
      <c r="B883" s="139"/>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row>
    <row r="884" spans="1:26" ht="15.75" customHeight="1" x14ac:dyDescent="0.25">
      <c r="A884" s="139"/>
      <c r="B884" s="139"/>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row>
    <row r="885" spans="1:26" ht="15.75" customHeight="1" x14ac:dyDescent="0.25">
      <c r="A885" s="139"/>
      <c r="B885" s="139"/>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row>
    <row r="886" spans="1:26" ht="15.75" customHeight="1" x14ac:dyDescent="0.25">
      <c r="A886" s="139"/>
      <c r="B886" s="139"/>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row>
    <row r="887" spans="1:26" ht="15.75" customHeight="1" x14ac:dyDescent="0.25">
      <c r="A887" s="139"/>
      <c r="B887" s="139"/>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row>
    <row r="888" spans="1:26" ht="15.75" customHeight="1" x14ac:dyDescent="0.25">
      <c r="A888" s="139"/>
      <c r="B888" s="139"/>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row>
    <row r="889" spans="1:26" ht="15.75" customHeight="1" x14ac:dyDescent="0.25">
      <c r="A889" s="139"/>
      <c r="B889" s="139"/>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row>
    <row r="890" spans="1:26" ht="15.75" customHeight="1" x14ac:dyDescent="0.25">
      <c r="A890" s="139"/>
      <c r="B890" s="139"/>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row>
    <row r="891" spans="1:26" ht="15.75" customHeight="1" x14ac:dyDescent="0.25">
      <c r="A891" s="139"/>
      <c r="B891" s="139"/>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row>
    <row r="892" spans="1:26" ht="15.75" customHeight="1" x14ac:dyDescent="0.25">
      <c r="A892" s="139"/>
      <c r="B892" s="139"/>
      <c r="C892" s="139"/>
      <c r="D892" s="139"/>
      <c r="E892" s="139"/>
      <c r="F892" s="139"/>
      <c r="G892" s="139"/>
      <c r="H892" s="139"/>
      <c r="I892" s="139"/>
      <c r="J892" s="139"/>
      <c r="K892" s="139"/>
      <c r="L892" s="139"/>
      <c r="M892" s="139"/>
      <c r="N892" s="139"/>
      <c r="O892" s="139"/>
      <c r="P892" s="139"/>
      <c r="Q892" s="139"/>
      <c r="R892" s="139"/>
      <c r="S892" s="139"/>
      <c r="T892" s="139"/>
      <c r="U892" s="139"/>
      <c r="V892" s="139"/>
      <c r="W892" s="139"/>
      <c r="X892" s="139"/>
      <c r="Y892" s="139"/>
      <c r="Z892" s="139"/>
    </row>
    <row r="893" spans="1:26" ht="15.75" customHeight="1" x14ac:dyDescent="0.25">
      <c r="A893" s="139"/>
      <c r="B893" s="139"/>
      <c r="C893" s="139"/>
      <c r="D893" s="139"/>
      <c r="E893" s="139"/>
      <c r="F893" s="139"/>
      <c r="G893" s="139"/>
      <c r="H893" s="139"/>
      <c r="I893" s="139"/>
      <c r="J893" s="139"/>
      <c r="K893" s="139"/>
      <c r="L893" s="139"/>
      <c r="M893" s="139"/>
      <c r="N893" s="139"/>
      <c r="O893" s="139"/>
      <c r="P893" s="139"/>
      <c r="Q893" s="139"/>
      <c r="R893" s="139"/>
      <c r="S893" s="139"/>
      <c r="T893" s="139"/>
      <c r="U893" s="139"/>
      <c r="V893" s="139"/>
      <c r="W893" s="139"/>
      <c r="X893" s="139"/>
      <c r="Y893" s="139"/>
      <c r="Z893" s="139"/>
    </row>
    <row r="894" spans="1:26" ht="15.75" customHeight="1" x14ac:dyDescent="0.25">
      <c r="A894" s="139"/>
      <c r="B894" s="139"/>
      <c r="C894" s="139"/>
      <c r="D894" s="139"/>
      <c r="E894" s="139"/>
      <c r="F894" s="139"/>
      <c r="G894" s="139"/>
      <c r="H894" s="139"/>
      <c r="I894" s="139"/>
      <c r="J894" s="139"/>
      <c r="K894" s="139"/>
      <c r="L894" s="139"/>
      <c r="M894" s="139"/>
      <c r="N894" s="139"/>
      <c r="O894" s="139"/>
      <c r="P894" s="139"/>
      <c r="Q894" s="139"/>
      <c r="R894" s="139"/>
      <c r="S894" s="139"/>
      <c r="T894" s="139"/>
      <c r="U894" s="139"/>
      <c r="V894" s="139"/>
      <c r="W894" s="139"/>
      <c r="X894" s="139"/>
      <c r="Y894" s="139"/>
      <c r="Z894" s="139"/>
    </row>
    <row r="895" spans="1:26" ht="15.75" customHeight="1" x14ac:dyDescent="0.25">
      <c r="A895" s="139"/>
      <c r="B895" s="139"/>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row>
    <row r="896" spans="1:26" ht="15.75" customHeight="1" x14ac:dyDescent="0.25">
      <c r="A896" s="139"/>
      <c r="B896" s="139"/>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row>
    <row r="897" spans="1:26" ht="15.75" customHeight="1" x14ac:dyDescent="0.25">
      <c r="A897" s="139"/>
      <c r="B897" s="139"/>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row>
    <row r="898" spans="1:26" ht="15.75" customHeight="1" x14ac:dyDescent="0.25">
      <c r="A898" s="139"/>
      <c r="B898" s="139"/>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row>
    <row r="899" spans="1:26" ht="15.75" customHeight="1" x14ac:dyDescent="0.25">
      <c r="A899" s="139"/>
      <c r="B899" s="139"/>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row>
    <row r="900" spans="1:26" ht="15.75" customHeight="1" x14ac:dyDescent="0.25">
      <c r="A900" s="139"/>
      <c r="B900" s="139"/>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row>
    <row r="901" spans="1:26" ht="15.75" customHeight="1" x14ac:dyDescent="0.25">
      <c r="A901" s="139"/>
      <c r="B901" s="139"/>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row>
    <row r="902" spans="1:26" ht="15.75" customHeight="1" x14ac:dyDescent="0.25">
      <c r="A902" s="139"/>
      <c r="B902" s="139"/>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row>
    <row r="903" spans="1:26" ht="15.75" customHeight="1" x14ac:dyDescent="0.25">
      <c r="A903" s="139"/>
      <c r="B903" s="139"/>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row>
    <row r="904" spans="1:26" ht="15.75" customHeight="1" x14ac:dyDescent="0.25">
      <c r="A904" s="139"/>
      <c r="B904" s="139"/>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row>
    <row r="905" spans="1:26" ht="15.75" customHeight="1" x14ac:dyDescent="0.25">
      <c r="A905" s="139"/>
      <c r="B905" s="139"/>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row>
    <row r="906" spans="1:26" ht="15.75" customHeight="1" x14ac:dyDescent="0.25">
      <c r="A906" s="139"/>
      <c r="B906" s="139"/>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row>
    <row r="907" spans="1:26" ht="15.75" customHeight="1" x14ac:dyDescent="0.25">
      <c r="A907" s="139"/>
      <c r="B907" s="139"/>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row>
    <row r="908" spans="1:26" ht="15.75" customHeight="1" x14ac:dyDescent="0.25">
      <c r="A908" s="139"/>
      <c r="B908" s="139"/>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row>
    <row r="909" spans="1:26" ht="15.75" customHeight="1" x14ac:dyDescent="0.25">
      <c r="A909" s="139"/>
      <c r="B909" s="139"/>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row>
    <row r="910" spans="1:26" ht="15.75" customHeight="1" x14ac:dyDescent="0.25">
      <c r="A910" s="139"/>
      <c r="B910" s="139"/>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row>
    <row r="911" spans="1:26" ht="15.75" customHeight="1" x14ac:dyDescent="0.25">
      <c r="A911" s="139"/>
      <c r="B911" s="139"/>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row>
    <row r="912" spans="1:26" ht="15.75" customHeight="1" x14ac:dyDescent="0.25">
      <c r="A912" s="139"/>
      <c r="B912" s="139"/>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row>
    <row r="913" spans="1:26" ht="15.75" customHeight="1" x14ac:dyDescent="0.25">
      <c r="A913" s="139"/>
      <c r="B913" s="139"/>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row>
    <row r="914" spans="1:26" ht="15.75" customHeight="1" x14ac:dyDescent="0.25">
      <c r="A914" s="139"/>
      <c r="B914" s="139"/>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row>
    <row r="915" spans="1:26" ht="15.75" customHeight="1" x14ac:dyDescent="0.25">
      <c r="A915" s="139"/>
      <c r="B915" s="139"/>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row>
    <row r="916" spans="1:26" ht="15.75" customHeight="1" x14ac:dyDescent="0.25">
      <c r="A916" s="139"/>
      <c r="B916" s="139"/>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row>
    <row r="917" spans="1:26" ht="15.75" customHeight="1" x14ac:dyDescent="0.25">
      <c r="A917" s="139"/>
      <c r="B917" s="139"/>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row>
    <row r="918" spans="1:26" ht="15.75" customHeight="1" x14ac:dyDescent="0.25">
      <c r="A918" s="139"/>
      <c r="B918" s="139"/>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row>
    <row r="919" spans="1:26" ht="15.75" customHeight="1" x14ac:dyDescent="0.25">
      <c r="A919" s="139"/>
      <c r="B919" s="139"/>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row>
    <row r="920" spans="1:26" ht="15.75" customHeight="1" x14ac:dyDescent="0.25">
      <c r="A920" s="139"/>
      <c r="B920" s="139"/>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row>
    <row r="921" spans="1:26" ht="15.75" customHeight="1" x14ac:dyDescent="0.25">
      <c r="A921" s="139"/>
      <c r="B921" s="139"/>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row>
    <row r="922" spans="1:26" ht="15.75" customHeight="1" x14ac:dyDescent="0.25">
      <c r="A922" s="139"/>
      <c r="B922" s="139"/>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row>
    <row r="923" spans="1:26" ht="15.75" customHeight="1" x14ac:dyDescent="0.25">
      <c r="A923" s="139"/>
      <c r="B923" s="139"/>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row>
    <row r="924" spans="1:26" ht="15.75" customHeight="1" x14ac:dyDescent="0.25">
      <c r="A924" s="139"/>
      <c r="B924" s="139"/>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row>
    <row r="925" spans="1:26" ht="15.75" customHeight="1" x14ac:dyDescent="0.25">
      <c r="A925" s="139"/>
      <c r="B925" s="139"/>
      <c r="C925" s="139"/>
      <c r="D925" s="139"/>
      <c r="E925" s="139"/>
      <c r="F925" s="139"/>
      <c r="G925" s="139"/>
      <c r="H925" s="139"/>
      <c r="I925" s="139"/>
      <c r="J925" s="139"/>
      <c r="K925" s="139"/>
      <c r="L925" s="139"/>
      <c r="M925" s="139"/>
      <c r="N925" s="139"/>
      <c r="O925" s="139"/>
      <c r="P925" s="139"/>
      <c r="Q925" s="139"/>
      <c r="R925" s="139"/>
      <c r="S925" s="139"/>
      <c r="T925" s="139"/>
      <c r="U925" s="139"/>
      <c r="V925" s="139"/>
      <c r="W925" s="139"/>
      <c r="X925" s="139"/>
      <c r="Y925" s="139"/>
      <c r="Z925" s="139"/>
    </row>
    <row r="926" spans="1:26" ht="15.75" customHeight="1" x14ac:dyDescent="0.25">
      <c r="A926" s="139"/>
      <c r="B926" s="139"/>
      <c r="C926" s="139"/>
      <c r="D926" s="139"/>
      <c r="E926" s="139"/>
      <c r="F926" s="139"/>
      <c r="G926" s="139"/>
      <c r="H926" s="139"/>
      <c r="I926" s="139"/>
      <c r="J926" s="139"/>
      <c r="K926" s="139"/>
      <c r="L926" s="139"/>
      <c r="M926" s="139"/>
      <c r="N926" s="139"/>
      <c r="O926" s="139"/>
      <c r="P926" s="139"/>
      <c r="Q926" s="139"/>
      <c r="R926" s="139"/>
      <c r="S926" s="139"/>
      <c r="T926" s="139"/>
      <c r="U926" s="139"/>
      <c r="V926" s="139"/>
      <c r="W926" s="139"/>
      <c r="X926" s="139"/>
      <c r="Y926" s="139"/>
      <c r="Z926" s="139"/>
    </row>
    <row r="927" spans="1:26" ht="15.75" customHeight="1" x14ac:dyDescent="0.25">
      <c r="A927" s="139"/>
      <c r="B927" s="139"/>
      <c r="C927" s="139"/>
      <c r="D927" s="139"/>
      <c r="E927" s="139"/>
      <c r="F927" s="139"/>
      <c r="G927" s="139"/>
      <c r="H927" s="139"/>
      <c r="I927" s="139"/>
      <c r="J927" s="139"/>
      <c r="K927" s="139"/>
      <c r="L927" s="139"/>
      <c r="M927" s="139"/>
      <c r="N927" s="139"/>
      <c r="O927" s="139"/>
      <c r="P927" s="139"/>
      <c r="Q927" s="139"/>
      <c r="R927" s="139"/>
      <c r="S927" s="139"/>
      <c r="T927" s="139"/>
      <c r="U927" s="139"/>
      <c r="V927" s="139"/>
      <c r="W927" s="139"/>
      <c r="X927" s="139"/>
      <c r="Y927" s="139"/>
      <c r="Z927" s="139"/>
    </row>
    <row r="928" spans="1:26" ht="15.75" customHeight="1" x14ac:dyDescent="0.25">
      <c r="A928" s="139"/>
      <c r="B928" s="139"/>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row>
    <row r="929" spans="1:26" ht="15.75" customHeight="1" x14ac:dyDescent="0.25">
      <c r="A929" s="139"/>
      <c r="B929" s="139"/>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row>
    <row r="930" spans="1:26" ht="15.75" customHeight="1" x14ac:dyDescent="0.25">
      <c r="A930" s="139"/>
      <c r="B930" s="139"/>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row>
    <row r="931" spans="1:26" ht="15.75" customHeight="1" x14ac:dyDescent="0.25">
      <c r="A931" s="139"/>
      <c r="B931" s="139"/>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row>
    <row r="932" spans="1:26" ht="15.75" customHeight="1" x14ac:dyDescent="0.25">
      <c r="A932" s="139"/>
      <c r="B932" s="139"/>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row>
    <row r="933" spans="1:26" ht="15.75" customHeight="1" x14ac:dyDescent="0.25">
      <c r="A933" s="139"/>
      <c r="B933" s="139"/>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row>
    <row r="934" spans="1:26" ht="15.75" customHeight="1" x14ac:dyDescent="0.25">
      <c r="A934" s="139"/>
      <c r="B934" s="139"/>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row>
    <row r="935" spans="1:26" ht="15.75" customHeight="1" x14ac:dyDescent="0.25">
      <c r="A935" s="139"/>
      <c r="B935" s="139"/>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row>
    <row r="936" spans="1:26" ht="15.75" customHeight="1" x14ac:dyDescent="0.25">
      <c r="A936" s="139"/>
      <c r="B936" s="139"/>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row>
    <row r="937" spans="1:26" ht="15.75" customHeight="1" x14ac:dyDescent="0.25">
      <c r="A937" s="139"/>
      <c r="B937" s="139"/>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row>
    <row r="938" spans="1:26" ht="15.75" customHeight="1" x14ac:dyDescent="0.25">
      <c r="A938" s="139"/>
      <c r="B938" s="139"/>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row>
    <row r="939" spans="1:26" ht="15.75" customHeight="1" x14ac:dyDescent="0.25">
      <c r="A939" s="139"/>
      <c r="B939" s="139"/>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row>
    <row r="940" spans="1:26" ht="15.75" customHeight="1" x14ac:dyDescent="0.25">
      <c r="A940" s="139"/>
      <c r="B940" s="139"/>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row>
    <row r="941" spans="1:26" ht="15.75" customHeight="1" x14ac:dyDescent="0.25">
      <c r="A941" s="139"/>
      <c r="B941" s="139"/>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row>
    <row r="942" spans="1:26" ht="15.75" customHeight="1" x14ac:dyDescent="0.25">
      <c r="A942" s="139"/>
      <c r="B942" s="139"/>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row>
    <row r="943" spans="1:26" ht="15.75" customHeight="1" x14ac:dyDescent="0.25">
      <c r="A943" s="139"/>
      <c r="B943" s="139"/>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row>
    <row r="944" spans="1:26" ht="15.75" customHeight="1" x14ac:dyDescent="0.25">
      <c r="A944" s="139"/>
      <c r="B944" s="139"/>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row>
    <row r="945" spans="1:26" ht="15.75" customHeight="1" x14ac:dyDescent="0.25">
      <c r="A945" s="139"/>
      <c r="B945" s="139"/>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row>
    <row r="946" spans="1:26" ht="15.75" customHeight="1" x14ac:dyDescent="0.25">
      <c r="A946" s="139"/>
      <c r="B946" s="139"/>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row>
    <row r="947" spans="1:26" ht="15.75" customHeight="1" x14ac:dyDescent="0.25">
      <c r="A947" s="139"/>
      <c r="B947" s="139"/>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row>
    <row r="948" spans="1:26" ht="15.75" customHeight="1" x14ac:dyDescent="0.25">
      <c r="A948" s="139"/>
      <c r="B948" s="139"/>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row>
    <row r="949" spans="1:26" ht="15.75" customHeight="1" x14ac:dyDescent="0.25">
      <c r="A949" s="139"/>
      <c r="B949" s="139"/>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row>
    <row r="950" spans="1:26" ht="15.75" customHeight="1" x14ac:dyDescent="0.25">
      <c r="A950" s="139"/>
      <c r="B950" s="139"/>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row>
    <row r="951" spans="1:26" ht="15.75" customHeight="1" x14ac:dyDescent="0.25">
      <c r="A951" s="139"/>
      <c r="B951" s="139"/>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row>
    <row r="952" spans="1:26" ht="15.75" customHeight="1" x14ac:dyDescent="0.25">
      <c r="A952" s="139"/>
      <c r="B952" s="139"/>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row>
    <row r="953" spans="1:26" ht="15.75" customHeight="1" x14ac:dyDescent="0.25">
      <c r="A953" s="139"/>
      <c r="B953" s="139"/>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row>
    <row r="954" spans="1:26" ht="15.75" customHeight="1" x14ac:dyDescent="0.25">
      <c r="A954" s="139"/>
      <c r="B954" s="139"/>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row>
    <row r="955" spans="1:26" ht="15.75" customHeight="1" x14ac:dyDescent="0.25">
      <c r="A955" s="139"/>
      <c r="B955" s="139"/>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row>
    <row r="956" spans="1:26" ht="15.75" customHeight="1" x14ac:dyDescent="0.25">
      <c r="A956" s="139"/>
      <c r="B956" s="139"/>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row>
    <row r="957" spans="1:26" ht="15.75" customHeight="1" x14ac:dyDescent="0.25">
      <c r="A957" s="139"/>
      <c r="B957" s="139"/>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row>
    <row r="958" spans="1:26" ht="15.75" customHeight="1" x14ac:dyDescent="0.25">
      <c r="A958" s="139"/>
      <c r="B958" s="139"/>
      <c r="C958" s="139"/>
      <c r="D958" s="139"/>
      <c r="E958" s="139"/>
      <c r="F958" s="139"/>
      <c r="G958" s="139"/>
      <c r="H958" s="139"/>
      <c r="I958" s="139"/>
      <c r="J958" s="139"/>
      <c r="K958" s="139"/>
      <c r="L958" s="139"/>
      <c r="M958" s="139"/>
      <c r="N958" s="139"/>
      <c r="O958" s="139"/>
      <c r="P958" s="139"/>
      <c r="Q958" s="139"/>
      <c r="R958" s="139"/>
      <c r="S958" s="139"/>
      <c r="T958" s="139"/>
      <c r="U958" s="139"/>
      <c r="V958" s="139"/>
      <c r="W958" s="139"/>
      <c r="X958" s="139"/>
      <c r="Y958" s="139"/>
      <c r="Z958" s="139"/>
    </row>
    <row r="959" spans="1:26" ht="15.75" customHeight="1" x14ac:dyDescent="0.25">
      <c r="A959" s="139"/>
      <c r="B959" s="139"/>
      <c r="C959" s="139"/>
      <c r="D959" s="139"/>
      <c r="E959" s="139"/>
      <c r="F959" s="139"/>
      <c r="G959" s="139"/>
      <c r="H959" s="139"/>
      <c r="I959" s="139"/>
      <c r="J959" s="139"/>
      <c r="K959" s="139"/>
      <c r="L959" s="139"/>
      <c r="M959" s="139"/>
      <c r="N959" s="139"/>
      <c r="O959" s="139"/>
      <c r="P959" s="139"/>
      <c r="Q959" s="139"/>
      <c r="R959" s="139"/>
      <c r="S959" s="139"/>
      <c r="T959" s="139"/>
      <c r="U959" s="139"/>
      <c r="V959" s="139"/>
      <c r="W959" s="139"/>
      <c r="X959" s="139"/>
      <c r="Y959" s="139"/>
      <c r="Z959" s="139"/>
    </row>
    <row r="960" spans="1:26" ht="15.75" customHeight="1" x14ac:dyDescent="0.25">
      <c r="A960" s="139"/>
      <c r="B960" s="139"/>
      <c r="C960" s="139"/>
      <c r="D960" s="139"/>
      <c r="E960" s="139"/>
      <c r="F960" s="139"/>
      <c r="G960" s="139"/>
      <c r="H960" s="139"/>
      <c r="I960" s="139"/>
      <c r="J960" s="139"/>
      <c r="K960" s="139"/>
      <c r="L960" s="139"/>
      <c r="M960" s="139"/>
      <c r="N960" s="139"/>
      <c r="O960" s="139"/>
      <c r="P960" s="139"/>
      <c r="Q960" s="139"/>
      <c r="R960" s="139"/>
      <c r="S960" s="139"/>
      <c r="T960" s="139"/>
      <c r="U960" s="139"/>
      <c r="V960" s="139"/>
      <c r="W960" s="139"/>
      <c r="X960" s="139"/>
      <c r="Y960" s="139"/>
      <c r="Z960" s="139"/>
    </row>
    <row r="961" spans="1:26" ht="15.75" customHeight="1" x14ac:dyDescent="0.25">
      <c r="A961" s="139"/>
      <c r="B961" s="139"/>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row>
    <row r="962" spans="1:26" ht="15.75" customHeight="1" x14ac:dyDescent="0.25">
      <c r="A962" s="139"/>
      <c r="B962" s="139"/>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row>
    <row r="963" spans="1:26" ht="15.75" customHeight="1" x14ac:dyDescent="0.25">
      <c r="A963" s="139"/>
      <c r="B963" s="139"/>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row>
    <row r="964" spans="1:26" ht="15.75" customHeight="1" x14ac:dyDescent="0.25">
      <c r="A964" s="139"/>
      <c r="B964" s="139"/>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row>
    <row r="965" spans="1:26" ht="15.75" customHeight="1" x14ac:dyDescent="0.25">
      <c r="A965" s="139"/>
      <c r="B965" s="139"/>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row>
    <row r="966" spans="1:26" ht="15.75" customHeight="1" x14ac:dyDescent="0.25">
      <c r="A966" s="139"/>
      <c r="B966" s="139"/>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row>
    <row r="967" spans="1:26" ht="15.75" customHeight="1" x14ac:dyDescent="0.25">
      <c r="A967" s="139"/>
      <c r="B967" s="139"/>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row>
    <row r="968" spans="1:26" ht="15.75" customHeight="1" x14ac:dyDescent="0.25">
      <c r="A968" s="139"/>
      <c r="B968" s="139"/>
      <c r="C968" s="139"/>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row>
    <row r="969" spans="1:26" ht="15.75" customHeight="1" x14ac:dyDescent="0.25">
      <c r="A969" s="139"/>
      <c r="B969" s="139"/>
      <c r="C969" s="139"/>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row>
    <row r="970" spans="1:26" ht="15.75" customHeight="1" x14ac:dyDescent="0.25">
      <c r="A970" s="139"/>
      <c r="B970" s="139"/>
      <c r="C970" s="139"/>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row>
    <row r="971" spans="1:26" ht="15.75" customHeight="1" x14ac:dyDescent="0.25">
      <c r="A971" s="139"/>
      <c r="B971" s="139"/>
      <c r="C971" s="139"/>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row>
    <row r="972" spans="1:26" ht="15.75" customHeight="1" x14ac:dyDescent="0.25">
      <c r="A972" s="139"/>
      <c r="B972" s="139"/>
      <c r="C972" s="139"/>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row>
    <row r="973" spans="1:26" ht="15.75" customHeight="1" x14ac:dyDescent="0.25">
      <c r="A973" s="139"/>
      <c r="B973" s="139"/>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row>
    <row r="974" spans="1:26" ht="15.75" customHeight="1" x14ac:dyDescent="0.25">
      <c r="A974" s="139"/>
      <c r="B974" s="139"/>
      <c r="C974" s="139"/>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row>
    <row r="975" spans="1:26" ht="15.75" customHeight="1" x14ac:dyDescent="0.25">
      <c r="A975" s="139"/>
      <c r="B975" s="139"/>
      <c r="C975" s="139"/>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row>
    <row r="976" spans="1:26" ht="15.75" customHeight="1" x14ac:dyDescent="0.25">
      <c r="A976" s="139"/>
      <c r="B976" s="139"/>
      <c r="C976" s="139"/>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row>
    <row r="977" spans="1:26" ht="15.75" customHeight="1" x14ac:dyDescent="0.25">
      <c r="A977" s="139"/>
      <c r="B977" s="139"/>
      <c r="C977" s="139"/>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row>
    <row r="978" spans="1:26" ht="15.75" customHeight="1" x14ac:dyDescent="0.25">
      <c r="A978" s="139"/>
      <c r="B978" s="139"/>
      <c r="C978" s="139"/>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row>
    <row r="979" spans="1:26" ht="15.75" customHeight="1" x14ac:dyDescent="0.25">
      <c r="A979" s="139"/>
      <c r="B979" s="139"/>
      <c r="C979" s="139"/>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row>
    <row r="980" spans="1:26" ht="15.75" customHeight="1" x14ac:dyDescent="0.25">
      <c r="A980" s="139"/>
      <c r="B980" s="139"/>
      <c r="C980" s="139"/>
      <c r="D980" s="139"/>
      <c r="E980" s="139"/>
      <c r="F980" s="139"/>
      <c r="G980" s="139"/>
      <c r="H980" s="139"/>
      <c r="I980" s="139"/>
      <c r="J980" s="139"/>
      <c r="K980" s="139"/>
      <c r="L980" s="139"/>
      <c r="M980" s="139"/>
      <c r="N980" s="139"/>
      <c r="O980" s="139"/>
      <c r="P980" s="139"/>
      <c r="Q980" s="139"/>
      <c r="R980" s="139"/>
      <c r="S980" s="139"/>
      <c r="T980" s="139"/>
      <c r="U980" s="139"/>
      <c r="V980" s="139"/>
      <c r="W980" s="139"/>
      <c r="X980" s="139"/>
      <c r="Y980" s="139"/>
      <c r="Z980" s="139"/>
    </row>
    <row r="981" spans="1:26" ht="15.75" customHeight="1" x14ac:dyDescent="0.25">
      <c r="A981" s="139"/>
      <c r="B981" s="139"/>
      <c r="C981" s="139"/>
      <c r="D981" s="139"/>
      <c r="E981" s="139"/>
      <c r="F981" s="139"/>
      <c r="G981" s="139"/>
      <c r="H981" s="139"/>
      <c r="I981" s="139"/>
      <c r="J981" s="139"/>
      <c r="K981" s="139"/>
      <c r="L981" s="139"/>
      <c r="M981" s="139"/>
      <c r="N981" s="139"/>
      <c r="O981" s="139"/>
      <c r="P981" s="139"/>
      <c r="Q981" s="139"/>
      <c r="R981" s="139"/>
      <c r="S981" s="139"/>
      <c r="T981" s="139"/>
      <c r="U981" s="139"/>
      <c r="V981" s="139"/>
      <c r="W981" s="139"/>
      <c r="X981" s="139"/>
      <c r="Y981" s="139"/>
      <c r="Z981" s="139"/>
    </row>
    <row r="982" spans="1:26" ht="15.75" customHeight="1" x14ac:dyDescent="0.25">
      <c r="A982" s="139"/>
      <c r="B982" s="139"/>
      <c r="C982" s="139"/>
      <c r="D982" s="139"/>
      <c r="E982" s="139"/>
      <c r="F982" s="139"/>
      <c r="G982" s="139"/>
      <c r="H982" s="139"/>
      <c r="I982" s="139"/>
      <c r="J982" s="139"/>
      <c r="K982" s="139"/>
      <c r="L982" s="139"/>
      <c r="M982" s="139"/>
      <c r="N982" s="139"/>
      <c r="O982" s="139"/>
      <c r="P982" s="139"/>
      <c r="Q982" s="139"/>
      <c r="R982" s="139"/>
      <c r="S982" s="139"/>
      <c r="T982" s="139"/>
      <c r="U982" s="139"/>
      <c r="V982" s="139"/>
      <c r="W982" s="139"/>
      <c r="X982" s="139"/>
      <c r="Y982" s="139"/>
      <c r="Z982" s="139"/>
    </row>
    <row r="983" spans="1:26" ht="15.75" customHeight="1" x14ac:dyDescent="0.25">
      <c r="A983" s="139"/>
      <c r="B983" s="139"/>
      <c r="C983" s="139"/>
      <c r="D983" s="139"/>
      <c r="E983" s="139"/>
      <c r="F983" s="139"/>
      <c r="G983" s="139"/>
      <c r="H983" s="139"/>
      <c r="I983" s="139"/>
      <c r="J983" s="139"/>
      <c r="K983" s="139"/>
      <c r="L983" s="139"/>
      <c r="M983" s="139"/>
      <c r="N983" s="139"/>
      <c r="O983" s="139"/>
      <c r="P983" s="139"/>
      <c r="Q983" s="139"/>
      <c r="R983" s="139"/>
      <c r="S983" s="139"/>
      <c r="T983" s="139"/>
      <c r="U983" s="139"/>
      <c r="V983" s="139"/>
      <c r="W983" s="139"/>
      <c r="X983" s="139"/>
      <c r="Y983" s="139"/>
      <c r="Z983" s="139"/>
    </row>
    <row r="984" spans="1:26" ht="15.75" customHeight="1" x14ac:dyDescent="0.25">
      <c r="A984" s="139"/>
      <c r="B984" s="139"/>
      <c r="C984" s="139"/>
      <c r="D984" s="139"/>
      <c r="E984" s="139"/>
      <c r="F984" s="139"/>
      <c r="G984" s="139"/>
      <c r="H984" s="139"/>
      <c r="I984" s="139"/>
      <c r="J984" s="139"/>
      <c r="K984" s="139"/>
      <c r="L984" s="139"/>
      <c r="M984" s="139"/>
      <c r="N984" s="139"/>
      <c r="O984" s="139"/>
      <c r="P984" s="139"/>
      <c r="Q984" s="139"/>
      <c r="R984" s="139"/>
      <c r="S984" s="139"/>
      <c r="T984" s="139"/>
      <c r="U984" s="139"/>
      <c r="V984" s="139"/>
      <c r="W984" s="139"/>
      <c r="X984" s="139"/>
      <c r="Y984" s="139"/>
      <c r="Z984" s="139"/>
    </row>
    <row r="985" spans="1:26" ht="15.75" customHeight="1" x14ac:dyDescent="0.25">
      <c r="A985" s="139"/>
      <c r="B985" s="139"/>
      <c r="C985" s="139"/>
      <c r="D985" s="139"/>
      <c r="E985" s="139"/>
      <c r="F985" s="139"/>
      <c r="G985" s="139"/>
      <c r="H985" s="139"/>
      <c r="I985" s="139"/>
      <c r="J985" s="139"/>
      <c r="K985" s="139"/>
      <c r="L985" s="139"/>
      <c r="M985" s="139"/>
      <c r="N985" s="139"/>
      <c r="O985" s="139"/>
      <c r="P985" s="139"/>
      <c r="Q985" s="139"/>
      <c r="R985" s="139"/>
      <c r="S985" s="139"/>
      <c r="T985" s="139"/>
      <c r="U985" s="139"/>
      <c r="V985" s="139"/>
      <c r="W985" s="139"/>
      <c r="X985" s="139"/>
      <c r="Y985" s="139"/>
      <c r="Z985" s="139"/>
    </row>
    <row r="986" spans="1:26" ht="15.75" customHeight="1" x14ac:dyDescent="0.25">
      <c r="A986" s="139"/>
      <c r="B986" s="139"/>
      <c r="C986" s="139"/>
      <c r="D986" s="139"/>
      <c r="E986" s="139"/>
      <c r="F986" s="139"/>
      <c r="G986" s="139"/>
      <c r="H986" s="139"/>
      <c r="I986" s="139"/>
      <c r="J986" s="139"/>
      <c r="K986" s="139"/>
      <c r="L986" s="139"/>
      <c r="M986" s="139"/>
      <c r="N986" s="139"/>
      <c r="O986" s="139"/>
      <c r="P986" s="139"/>
      <c r="Q986" s="139"/>
      <c r="R986" s="139"/>
      <c r="S986" s="139"/>
      <c r="T986" s="139"/>
      <c r="U986" s="139"/>
      <c r="V986" s="139"/>
      <c r="W986" s="139"/>
      <c r="X986" s="139"/>
      <c r="Y986" s="139"/>
      <c r="Z986" s="139"/>
    </row>
    <row r="987" spans="1:26" ht="15.75" customHeight="1" x14ac:dyDescent="0.25">
      <c r="A987" s="139"/>
      <c r="B987" s="139"/>
      <c r="C987" s="139"/>
      <c r="D987" s="139"/>
      <c r="E987" s="139"/>
      <c r="F987" s="139"/>
      <c r="G987" s="139"/>
      <c r="H987" s="139"/>
      <c r="I987" s="139"/>
      <c r="J987" s="139"/>
      <c r="K987" s="139"/>
      <c r="L987" s="139"/>
      <c r="M987" s="139"/>
      <c r="N987" s="139"/>
      <c r="O987" s="139"/>
      <c r="P987" s="139"/>
      <c r="Q987" s="139"/>
      <c r="R987" s="139"/>
      <c r="S987" s="139"/>
      <c r="T987" s="139"/>
      <c r="U987" s="139"/>
      <c r="V987" s="139"/>
      <c r="W987" s="139"/>
      <c r="X987" s="139"/>
      <c r="Y987" s="139"/>
      <c r="Z987" s="139"/>
    </row>
    <row r="988" spans="1:26" ht="15.75" customHeight="1" x14ac:dyDescent="0.25">
      <c r="A988" s="139"/>
      <c r="B988" s="139"/>
      <c r="C988" s="139"/>
      <c r="D988" s="139"/>
      <c r="E988" s="139"/>
      <c r="F988" s="139"/>
      <c r="G988" s="139"/>
      <c r="H988" s="139"/>
      <c r="I988" s="139"/>
      <c r="J988" s="139"/>
      <c r="K988" s="139"/>
      <c r="L988" s="139"/>
      <c r="M988" s="139"/>
      <c r="N988" s="139"/>
      <c r="O988" s="139"/>
      <c r="P988" s="139"/>
      <c r="Q988" s="139"/>
      <c r="R988" s="139"/>
      <c r="S988" s="139"/>
      <c r="T988" s="139"/>
      <c r="U988" s="139"/>
      <c r="V988" s="139"/>
      <c r="W988" s="139"/>
      <c r="X988" s="139"/>
      <c r="Y988" s="139"/>
      <c r="Z988" s="139"/>
    </row>
    <row r="989" spans="1:26" ht="15.75" customHeight="1" x14ac:dyDescent="0.25">
      <c r="A989" s="139"/>
      <c r="B989" s="139"/>
      <c r="C989" s="139"/>
      <c r="D989" s="139"/>
      <c r="E989" s="139"/>
      <c r="F989" s="139"/>
      <c r="G989" s="139"/>
      <c r="H989" s="139"/>
      <c r="I989" s="139"/>
      <c r="J989" s="139"/>
      <c r="K989" s="139"/>
      <c r="L989" s="139"/>
      <c r="M989" s="139"/>
      <c r="N989" s="139"/>
      <c r="O989" s="139"/>
      <c r="P989" s="139"/>
      <c r="Q989" s="139"/>
      <c r="R989" s="139"/>
      <c r="S989" s="139"/>
      <c r="T989" s="139"/>
      <c r="U989" s="139"/>
      <c r="V989" s="139"/>
      <c r="W989" s="139"/>
      <c r="X989" s="139"/>
      <c r="Y989" s="139"/>
      <c r="Z989" s="139"/>
    </row>
    <row r="990" spans="1:26" ht="15.75" customHeight="1" x14ac:dyDescent="0.25">
      <c r="A990" s="139"/>
      <c r="B990" s="139"/>
      <c r="C990" s="139"/>
      <c r="D990" s="139"/>
      <c r="E990" s="139"/>
      <c r="F990" s="139"/>
      <c r="G990" s="139"/>
      <c r="H990" s="139"/>
      <c r="I990" s="139"/>
      <c r="J990" s="139"/>
      <c r="K990" s="139"/>
      <c r="L990" s="139"/>
      <c r="M990" s="139"/>
      <c r="N990" s="139"/>
      <c r="O990" s="139"/>
      <c r="P990" s="139"/>
      <c r="Q990" s="139"/>
      <c r="R990" s="139"/>
      <c r="S990" s="139"/>
      <c r="T990" s="139"/>
      <c r="U990" s="139"/>
      <c r="V990" s="139"/>
      <c r="W990" s="139"/>
      <c r="X990" s="139"/>
      <c r="Y990" s="139"/>
      <c r="Z990" s="139"/>
    </row>
    <row r="991" spans="1:26" ht="15.75" customHeight="1" x14ac:dyDescent="0.25">
      <c r="A991" s="139"/>
      <c r="B991" s="139"/>
      <c r="C991" s="139"/>
      <c r="D991" s="139"/>
      <c r="E991" s="139"/>
      <c r="F991" s="139"/>
      <c r="G991" s="139"/>
      <c r="H991" s="139"/>
      <c r="I991" s="139"/>
      <c r="J991" s="139"/>
      <c r="K991" s="139"/>
      <c r="L991" s="139"/>
      <c r="M991" s="139"/>
      <c r="N991" s="139"/>
      <c r="O991" s="139"/>
      <c r="P991" s="139"/>
      <c r="Q991" s="139"/>
      <c r="R991" s="139"/>
      <c r="S991" s="139"/>
      <c r="T991" s="139"/>
      <c r="U991" s="139"/>
      <c r="V991" s="139"/>
      <c r="W991" s="139"/>
      <c r="X991" s="139"/>
      <c r="Y991" s="139"/>
      <c r="Z991" s="139"/>
    </row>
    <row r="992" spans="1:26" ht="15.75" customHeight="1" x14ac:dyDescent="0.25">
      <c r="A992" s="139"/>
      <c r="B992" s="139"/>
      <c r="C992" s="139"/>
      <c r="D992" s="139"/>
      <c r="E992" s="139"/>
      <c r="F992" s="139"/>
      <c r="G992" s="139"/>
      <c r="H992" s="139"/>
      <c r="I992" s="139"/>
      <c r="J992" s="139"/>
      <c r="K992" s="139"/>
      <c r="L992" s="139"/>
      <c r="M992" s="139"/>
      <c r="N992" s="139"/>
      <c r="O992" s="139"/>
      <c r="P992" s="139"/>
      <c r="Q992" s="139"/>
      <c r="R992" s="139"/>
      <c r="S992" s="139"/>
      <c r="T992" s="139"/>
      <c r="U992" s="139"/>
      <c r="V992" s="139"/>
      <c r="W992" s="139"/>
      <c r="X992" s="139"/>
      <c r="Y992" s="139"/>
      <c r="Z992" s="139"/>
    </row>
    <row r="993" spans="1:26" ht="15.75" customHeight="1" x14ac:dyDescent="0.25">
      <c r="A993" s="139"/>
      <c r="B993" s="139"/>
      <c r="C993" s="139"/>
      <c r="D993" s="139"/>
      <c r="E993" s="139"/>
      <c r="F993" s="139"/>
      <c r="G993" s="139"/>
      <c r="H993" s="139"/>
      <c r="I993" s="139"/>
      <c r="J993" s="139"/>
      <c r="K993" s="139"/>
      <c r="L993" s="139"/>
      <c r="M993" s="139"/>
      <c r="N993" s="139"/>
      <c r="O993" s="139"/>
      <c r="P993" s="139"/>
      <c r="Q993" s="139"/>
      <c r="R993" s="139"/>
      <c r="S993" s="139"/>
      <c r="T993" s="139"/>
      <c r="U993" s="139"/>
      <c r="V993" s="139"/>
      <c r="W993" s="139"/>
      <c r="X993" s="139"/>
      <c r="Y993" s="139"/>
      <c r="Z993" s="139"/>
    </row>
    <row r="994" spans="1:26" ht="15.75" customHeight="1" x14ac:dyDescent="0.25">
      <c r="A994" s="139"/>
      <c r="B994" s="139"/>
      <c r="C994" s="139"/>
      <c r="D994" s="139"/>
      <c r="E994" s="139"/>
      <c r="F994" s="139"/>
      <c r="G994" s="139"/>
      <c r="H994" s="139"/>
      <c r="I994" s="139"/>
      <c r="J994" s="139"/>
      <c r="K994" s="139"/>
      <c r="L994" s="139"/>
      <c r="M994" s="139"/>
      <c r="N994" s="139"/>
      <c r="O994" s="139"/>
      <c r="P994" s="139"/>
      <c r="Q994" s="139"/>
      <c r="R994" s="139"/>
      <c r="S994" s="139"/>
      <c r="T994" s="139"/>
      <c r="U994" s="139"/>
      <c r="V994" s="139"/>
      <c r="W994" s="139"/>
      <c r="X994" s="139"/>
      <c r="Y994" s="139"/>
      <c r="Z994" s="139"/>
    </row>
    <row r="995" spans="1:26" ht="15.75" customHeight="1" x14ac:dyDescent="0.25">
      <c r="A995" s="139"/>
      <c r="B995" s="139"/>
      <c r="C995" s="139"/>
      <c r="D995" s="139"/>
      <c r="E995" s="139"/>
      <c r="F995" s="139"/>
      <c r="G995" s="139"/>
      <c r="H995" s="139"/>
      <c r="I995" s="139"/>
      <c r="J995" s="139"/>
      <c r="K995" s="139"/>
      <c r="L995" s="139"/>
      <c r="M995" s="139"/>
      <c r="N995" s="139"/>
      <c r="O995" s="139"/>
      <c r="P995" s="139"/>
      <c r="Q995" s="139"/>
      <c r="R995" s="139"/>
      <c r="S995" s="139"/>
      <c r="T995" s="139"/>
      <c r="U995" s="139"/>
      <c r="V995" s="139"/>
      <c r="W995" s="139"/>
      <c r="X995" s="139"/>
      <c r="Y995" s="139"/>
      <c r="Z995" s="139"/>
    </row>
    <row r="996" spans="1:26" ht="15.75" customHeight="1" x14ac:dyDescent="0.25">
      <c r="A996" s="139"/>
      <c r="B996" s="139"/>
      <c r="C996" s="139"/>
      <c r="D996" s="139"/>
      <c r="E996" s="139"/>
      <c r="F996" s="139"/>
      <c r="G996" s="139"/>
      <c r="H996" s="139"/>
      <c r="I996" s="139"/>
      <c r="J996" s="139"/>
      <c r="K996" s="139"/>
      <c r="L996" s="139"/>
      <c r="M996" s="139"/>
      <c r="N996" s="139"/>
      <c r="O996" s="139"/>
      <c r="P996" s="139"/>
      <c r="Q996" s="139"/>
      <c r="R996" s="139"/>
      <c r="S996" s="139"/>
      <c r="T996" s="139"/>
      <c r="U996" s="139"/>
      <c r="V996" s="139"/>
      <c r="W996" s="139"/>
      <c r="X996" s="139"/>
      <c r="Y996" s="139"/>
      <c r="Z996" s="139"/>
    </row>
    <row r="997" spans="1:26" ht="15.75" customHeight="1" x14ac:dyDescent="0.25">
      <c r="A997" s="139"/>
      <c r="B997" s="139"/>
      <c r="C997" s="139"/>
      <c r="D997" s="139"/>
      <c r="E997" s="139"/>
      <c r="F997" s="139"/>
      <c r="G997" s="139"/>
      <c r="H997" s="139"/>
      <c r="I997" s="139"/>
      <c r="J997" s="139"/>
      <c r="K997" s="139"/>
      <c r="L997" s="139"/>
      <c r="M997" s="139"/>
      <c r="N997" s="139"/>
      <c r="O997" s="139"/>
      <c r="P997" s="139"/>
      <c r="Q997" s="139"/>
      <c r="R997" s="139"/>
      <c r="S997" s="139"/>
      <c r="T997" s="139"/>
      <c r="U997" s="139"/>
      <c r="V997" s="139"/>
      <c r="W997" s="139"/>
      <c r="X997" s="139"/>
      <c r="Y997" s="139"/>
      <c r="Z997" s="139"/>
    </row>
    <row r="998" spans="1:26" ht="15.75" customHeight="1" x14ac:dyDescent="0.25">
      <c r="A998" s="139"/>
      <c r="B998" s="139"/>
      <c r="C998" s="139"/>
      <c r="D998" s="139"/>
      <c r="E998" s="139"/>
      <c r="F998" s="139"/>
      <c r="G998" s="139"/>
      <c r="H998" s="139"/>
      <c r="I998" s="139"/>
      <c r="J998" s="139"/>
      <c r="K998" s="139"/>
      <c r="L998" s="139"/>
      <c r="M998" s="139"/>
      <c r="N998" s="139"/>
      <c r="O998" s="139"/>
      <c r="P998" s="139"/>
      <c r="Q998" s="139"/>
      <c r="R998" s="139"/>
      <c r="S998" s="139"/>
      <c r="T998" s="139"/>
      <c r="U998" s="139"/>
      <c r="V998" s="139"/>
      <c r="W998" s="139"/>
      <c r="X998" s="139"/>
      <c r="Y998" s="139"/>
      <c r="Z998" s="139"/>
    </row>
    <row r="999" spans="1:26" ht="14.25" x14ac:dyDescent="0.25"/>
    <row r="1000" spans="1:26" ht="14.25" x14ac:dyDescent="0.25"/>
  </sheetData>
  <mergeCells count="90">
    <mergeCell ref="A1:M1"/>
    <mergeCell ref="B2:F2"/>
    <mergeCell ref="G2:I2"/>
    <mergeCell ref="J2:J3"/>
    <mergeCell ref="K2:K3"/>
    <mergeCell ref="L2:L3"/>
    <mergeCell ref="M2:M3"/>
    <mergeCell ref="D3:F3"/>
    <mergeCell ref="L5:L6"/>
    <mergeCell ref="M5:M6"/>
    <mergeCell ref="A2:A3"/>
    <mergeCell ref="B3:C3"/>
    <mergeCell ref="A5:A6"/>
    <mergeCell ref="B5:F5"/>
    <mergeCell ref="G5:I5"/>
    <mergeCell ref="J5:J6"/>
    <mergeCell ref="K5:K6"/>
    <mergeCell ref="B6:C6"/>
    <mergeCell ref="D6:F6"/>
    <mergeCell ref="A8:A9"/>
    <mergeCell ref="B8:F8"/>
    <mergeCell ref="G8:I8"/>
    <mergeCell ref="L11:L12"/>
    <mergeCell ref="M11:M12"/>
    <mergeCell ref="B9:C9"/>
    <mergeCell ref="D9:F9"/>
    <mergeCell ref="A11:A12"/>
    <mergeCell ref="B11:F11"/>
    <mergeCell ref="G11:I11"/>
    <mergeCell ref="J11:J12"/>
    <mergeCell ref="K11:K12"/>
    <mergeCell ref="B12:C12"/>
    <mergeCell ref="D12:F12"/>
    <mergeCell ref="L8:L9"/>
    <mergeCell ref="M8:M9"/>
    <mergeCell ref="J8:J9"/>
    <mergeCell ref="K8:K9"/>
    <mergeCell ref="B23:C23"/>
    <mergeCell ref="D23:F23"/>
    <mergeCell ref="A22:A23"/>
    <mergeCell ref="B22:F22"/>
    <mergeCell ref="G22:I22"/>
    <mergeCell ref="J22:J23"/>
    <mergeCell ref="K22:K23"/>
    <mergeCell ref="A13:A14"/>
    <mergeCell ref="B13:B14"/>
    <mergeCell ref="C13:C14"/>
    <mergeCell ref="D13:D14"/>
    <mergeCell ref="E13:E14"/>
    <mergeCell ref="A15:A16"/>
    <mergeCell ref="J15:J16"/>
    <mergeCell ref="L22:L23"/>
    <mergeCell ref="M22:M23"/>
    <mergeCell ref="F13:F14"/>
    <mergeCell ref="G13:G14"/>
    <mergeCell ref="H13:H14"/>
    <mergeCell ref="I13:I14"/>
    <mergeCell ref="J13:J14"/>
    <mergeCell ref="K13:K14"/>
    <mergeCell ref="L13:L14"/>
    <mergeCell ref="M13:M14"/>
    <mergeCell ref="L15:L16"/>
    <mergeCell ref="M15:M16"/>
    <mergeCell ref="L18:L19"/>
    <mergeCell ref="M18:M19"/>
    <mergeCell ref="B15:F15"/>
    <mergeCell ref="G15:I15"/>
    <mergeCell ref="K15:K16"/>
    <mergeCell ref="B16:C16"/>
    <mergeCell ref="D16:F16"/>
    <mergeCell ref="A18:A19"/>
    <mergeCell ref="B18:F18"/>
    <mergeCell ref="G18:I18"/>
    <mergeCell ref="J18:J19"/>
    <mergeCell ref="K18:K19"/>
    <mergeCell ref="K20:K21"/>
    <mergeCell ref="L20:L21"/>
    <mergeCell ref="M20:M21"/>
    <mergeCell ref="B19:C19"/>
    <mergeCell ref="D19:F19"/>
    <mergeCell ref="F20:F21"/>
    <mergeCell ref="G20:G21"/>
    <mergeCell ref="H20:H21"/>
    <mergeCell ref="I20:I21"/>
    <mergeCell ref="J20:J21"/>
    <mergeCell ref="A20:A21"/>
    <mergeCell ref="B20:B21"/>
    <mergeCell ref="C20:C21"/>
    <mergeCell ref="D20:D21"/>
    <mergeCell ref="E20:E2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F5496"/>
  </sheetPr>
  <dimension ref="A1:Z1000"/>
  <sheetViews>
    <sheetView zoomScale="70" zoomScaleNormal="70" workbookViewId="0">
      <selection sqref="A1:M1"/>
    </sheetView>
  </sheetViews>
  <sheetFormatPr baseColWidth="10" defaultColWidth="14.42578125" defaultRowHeight="15" customHeight="1" x14ac:dyDescent="0.25"/>
  <cols>
    <col min="1" max="1" width="21.140625" style="108" customWidth="1"/>
    <col min="2" max="2" width="23.85546875" style="108" customWidth="1"/>
    <col min="3" max="3" width="81.140625" style="108" customWidth="1"/>
    <col min="4" max="4" width="19.140625" style="108" customWidth="1"/>
    <col min="5" max="5" width="9.5703125" style="108" customWidth="1"/>
    <col min="6" max="6" width="26" style="108" customWidth="1"/>
    <col min="7" max="7" width="40.5703125" style="108" customWidth="1"/>
    <col min="8" max="8" width="25" style="108" customWidth="1"/>
    <col min="9" max="9" width="37.140625" style="108" customWidth="1"/>
    <col min="10" max="10" width="72.140625" style="108" customWidth="1"/>
    <col min="11" max="11" width="97.85546875" style="108" customWidth="1"/>
    <col min="12" max="12" width="73.28515625" style="108" customWidth="1"/>
    <col min="13" max="13" width="64.7109375" style="108" customWidth="1"/>
    <col min="14" max="26" width="10.7109375" style="108" customWidth="1"/>
    <col min="27" max="16384" width="14.42578125" style="108"/>
  </cols>
  <sheetData>
    <row r="1" spans="1:26" ht="20.45" customHeight="1" x14ac:dyDescent="0.25">
      <c r="A1" s="171" t="s">
        <v>95</v>
      </c>
      <c r="B1" s="156"/>
      <c r="C1" s="156"/>
      <c r="D1" s="156"/>
      <c r="E1" s="156"/>
      <c r="F1" s="156"/>
      <c r="G1" s="156"/>
      <c r="H1" s="156"/>
      <c r="I1" s="156"/>
      <c r="J1" s="156"/>
      <c r="K1" s="156"/>
      <c r="L1" s="156"/>
      <c r="M1" s="157"/>
      <c r="N1" s="114"/>
      <c r="O1" s="114"/>
      <c r="P1" s="114"/>
      <c r="Q1" s="114"/>
      <c r="R1" s="114"/>
      <c r="S1" s="114"/>
      <c r="T1" s="114"/>
      <c r="U1" s="114"/>
      <c r="V1" s="114"/>
      <c r="W1" s="114"/>
      <c r="X1" s="114"/>
      <c r="Y1" s="114"/>
      <c r="Z1" s="114"/>
    </row>
    <row r="2" spans="1:26" ht="20.25" customHeight="1" x14ac:dyDescent="0.25">
      <c r="A2" s="167" t="s">
        <v>18</v>
      </c>
      <c r="B2" s="168" t="s">
        <v>19</v>
      </c>
      <c r="C2" s="169"/>
      <c r="D2" s="169"/>
      <c r="E2" s="169"/>
      <c r="F2" s="170"/>
      <c r="G2" s="168" t="s">
        <v>20</v>
      </c>
      <c r="H2" s="169"/>
      <c r="I2" s="170"/>
      <c r="J2" s="165" t="s">
        <v>21</v>
      </c>
      <c r="K2" s="165" t="s">
        <v>22</v>
      </c>
      <c r="L2" s="165" t="s">
        <v>23</v>
      </c>
      <c r="M2" s="165" t="s">
        <v>5</v>
      </c>
      <c r="N2" s="2"/>
      <c r="O2" s="2"/>
      <c r="P2" s="2"/>
      <c r="Q2" s="2"/>
      <c r="R2" s="2"/>
      <c r="S2" s="2"/>
      <c r="T2" s="2"/>
      <c r="U2" s="2"/>
      <c r="V2" s="2"/>
      <c r="W2" s="2"/>
      <c r="X2" s="2"/>
      <c r="Y2" s="2"/>
      <c r="Z2" s="2"/>
    </row>
    <row r="3" spans="1:26" ht="26.25" customHeight="1" x14ac:dyDescent="0.25">
      <c r="A3" s="166"/>
      <c r="B3" s="168" t="s">
        <v>24</v>
      </c>
      <c r="C3" s="170"/>
      <c r="D3" s="168" t="s">
        <v>25</v>
      </c>
      <c r="E3" s="169"/>
      <c r="F3" s="170"/>
      <c r="G3" s="59" t="s">
        <v>26</v>
      </c>
      <c r="H3" s="59" t="s">
        <v>27</v>
      </c>
      <c r="I3" s="59" t="s">
        <v>28</v>
      </c>
      <c r="J3" s="166"/>
      <c r="K3" s="166"/>
      <c r="L3" s="166"/>
      <c r="M3" s="166"/>
      <c r="N3" s="2"/>
      <c r="O3" s="2"/>
      <c r="P3" s="2"/>
      <c r="Q3" s="2"/>
      <c r="R3" s="2"/>
      <c r="S3" s="2"/>
      <c r="T3" s="2"/>
      <c r="U3" s="2"/>
      <c r="V3" s="2"/>
      <c r="W3" s="2"/>
      <c r="X3" s="2"/>
      <c r="Y3" s="2"/>
      <c r="Z3" s="2"/>
    </row>
    <row r="4" spans="1:26" ht="315.75" customHeight="1" x14ac:dyDescent="0.25">
      <c r="A4" s="58" t="s">
        <v>232</v>
      </c>
      <c r="B4" s="58" t="s">
        <v>233</v>
      </c>
      <c r="C4" s="58" t="s">
        <v>408</v>
      </c>
      <c r="D4" s="97">
        <v>17269702927</v>
      </c>
      <c r="E4" s="133">
        <v>0.80049999999999999</v>
      </c>
      <c r="F4" s="58" t="s">
        <v>234</v>
      </c>
      <c r="G4" s="58" t="s">
        <v>96</v>
      </c>
      <c r="H4" s="57" t="s">
        <v>97</v>
      </c>
      <c r="I4" s="58" t="s">
        <v>33</v>
      </c>
      <c r="J4" s="96" t="s">
        <v>235</v>
      </c>
      <c r="K4" s="58" t="s">
        <v>236</v>
      </c>
      <c r="L4" s="58" t="s">
        <v>98</v>
      </c>
      <c r="M4" s="58" t="s">
        <v>99</v>
      </c>
      <c r="N4" s="99"/>
      <c r="O4" s="99"/>
      <c r="P4" s="99"/>
      <c r="Q4" s="99"/>
      <c r="R4" s="99"/>
      <c r="S4" s="99"/>
      <c r="T4" s="99"/>
      <c r="U4" s="99"/>
      <c r="V4" s="99"/>
      <c r="W4" s="99"/>
      <c r="X4" s="99"/>
      <c r="Y4" s="99"/>
      <c r="Z4" s="99"/>
    </row>
    <row r="5" spans="1:26" ht="21.75" customHeight="1" x14ac:dyDescent="0.25">
      <c r="A5" s="167" t="s">
        <v>30</v>
      </c>
      <c r="B5" s="168" t="s">
        <v>19</v>
      </c>
      <c r="C5" s="169"/>
      <c r="D5" s="169"/>
      <c r="E5" s="169"/>
      <c r="F5" s="170"/>
      <c r="G5" s="168" t="s">
        <v>20</v>
      </c>
      <c r="H5" s="169"/>
      <c r="I5" s="170"/>
      <c r="J5" s="165" t="s">
        <v>21</v>
      </c>
      <c r="K5" s="165" t="s">
        <v>22</v>
      </c>
      <c r="L5" s="165" t="s">
        <v>23</v>
      </c>
      <c r="M5" s="165" t="s">
        <v>5</v>
      </c>
      <c r="N5" s="7"/>
      <c r="O5" s="7"/>
      <c r="P5" s="7"/>
      <c r="Q5" s="7"/>
      <c r="R5" s="7"/>
      <c r="S5" s="7"/>
      <c r="T5" s="7"/>
      <c r="U5" s="7"/>
      <c r="V5" s="7"/>
      <c r="W5" s="7"/>
      <c r="X5" s="7"/>
      <c r="Y5" s="7"/>
      <c r="Z5" s="7"/>
    </row>
    <row r="6" spans="1:26" ht="27" customHeight="1" x14ac:dyDescent="0.25">
      <c r="A6" s="166"/>
      <c r="B6" s="168" t="s">
        <v>24</v>
      </c>
      <c r="C6" s="170"/>
      <c r="D6" s="168" t="s">
        <v>25</v>
      </c>
      <c r="E6" s="169"/>
      <c r="F6" s="170"/>
      <c r="G6" s="59" t="s">
        <v>26</v>
      </c>
      <c r="H6" s="59" t="s">
        <v>42</v>
      </c>
      <c r="I6" s="59" t="s">
        <v>28</v>
      </c>
      <c r="J6" s="166"/>
      <c r="K6" s="166"/>
      <c r="L6" s="166"/>
      <c r="M6" s="166"/>
      <c r="N6" s="7"/>
      <c r="O6" s="7"/>
      <c r="P6" s="7"/>
      <c r="Q6" s="7"/>
      <c r="R6" s="7"/>
      <c r="S6" s="7"/>
      <c r="T6" s="7"/>
      <c r="U6" s="7"/>
      <c r="V6" s="7"/>
      <c r="W6" s="7"/>
      <c r="X6" s="7"/>
      <c r="Y6" s="7"/>
      <c r="Z6" s="7"/>
    </row>
    <row r="7" spans="1:26" ht="303.75" customHeight="1" x14ac:dyDescent="0.25">
      <c r="A7" s="58" t="s">
        <v>237</v>
      </c>
      <c r="B7" s="58" t="s">
        <v>238</v>
      </c>
      <c r="C7" s="58" t="s">
        <v>274</v>
      </c>
      <c r="D7" s="97">
        <v>1743687199</v>
      </c>
      <c r="E7" s="133">
        <v>0.79090000000000005</v>
      </c>
      <c r="F7" s="58" t="s">
        <v>239</v>
      </c>
      <c r="G7" s="58" t="s">
        <v>100</v>
      </c>
      <c r="H7" s="57" t="s">
        <v>101</v>
      </c>
      <c r="I7" s="58" t="s">
        <v>33</v>
      </c>
      <c r="J7" s="96" t="s">
        <v>224</v>
      </c>
      <c r="K7" s="58" t="s">
        <v>236</v>
      </c>
      <c r="L7" s="58" t="s">
        <v>102</v>
      </c>
      <c r="M7" s="58" t="s">
        <v>103</v>
      </c>
      <c r="N7" s="99"/>
      <c r="O7" s="99"/>
      <c r="P7" s="99"/>
      <c r="Q7" s="99"/>
      <c r="R7" s="99"/>
      <c r="S7" s="99"/>
      <c r="T7" s="99"/>
      <c r="U7" s="99"/>
      <c r="V7" s="99"/>
      <c r="W7" s="99"/>
      <c r="X7" s="99"/>
      <c r="Y7" s="99"/>
      <c r="Z7" s="99"/>
    </row>
    <row r="8" spans="1:26" ht="14.45" customHeight="1" x14ac:dyDescent="0.25">
      <c r="A8" s="167" t="s">
        <v>32</v>
      </c>
      <c r="B8" s="168" t="s">
        <v>19</v>
      </c>
      <c r="C8" s="169"/>
      <c r="D8" s="169"/>
      <c r="E8" s="169"/>
      <c r="F8" s="170"/>
      <c r="G8" s="168" t="s">
        <v>20</v>
      </c>
      <c r="H8" s="169"/>
      <c r="I8" s="170"/>
      <c r="J8" s="165" t="s">
        <v>21</v>
      </c>
      <c r="K8" s="165" t="s">
        <v>22</v>
      </c>
      <c r="L8" s="165" t="s">
        <v>23</v>
      </c>
      <c r="M8" s="165" t="s">
        <v>5</v>
      </c>
      <c r="N8" s="7"/>
      <c r="O8" s="7"/>
      <c r="P8" s="7"/>
      <c r="Q8" s="7"/>
      <c r="R8" s="7"/>
      <c r="S8" s="7"/>
      <c r="T8" s="7"/>
      <c r="U8" s="7"/>
      <c r="V8" s="7"/>
      <c r="W8" s="7"/>
      <c r="X8" s="7"/>
      <c r="Y8" s="7"/>
      <c r="Z8" s="7"/>
    </row>
    <row r="9" spans="1:26" ht="17.100000000000001" customHeight="1" x14ac:dyDescent="0.25">
      <c r="A9" s="166"/>
      <c r="B9" s="168" t="s">
        <v>24</v>
      </c>
      <c r="C9" s="170"/>
      <c r="D9" s="168" t="s">
        <v>25</v>
      </c>
      <c r="E9" s="169"/>
      <c r="F9" s="170"/>
      <c r="G9" s="59" t="s">
        <v>26</v>
      </c>
      <c r="H9" s="59" t="s">
        <v>42</v>
      </c>
      <c r="I9" s="59" t="s">
        <v>28</v>
      </c>
      <c r="J9" s="166"/>
      <c r="K9" s="166"/>
      <c r="L9" s="166"/>
      <c r="M9" s="166"/>
      <c r="N9" s="7"/>
      <c r="O9" s="7"/>
      <c r="P9" s="7"/>
      <c r="Q9" s="7"/>
      <c r="R9" s="7"/>
      <c r="S9" s="7"/>
      <c r="T9" s="7"/>
      <c r="U9" s="7"/>
      <c r="V9" s="7"/>
      <c r="W9" s="7"/>
      <c r="X9" s="7"/>
      <c r="Y9" s="7"/>
      <c r="Z9" s="7"/>
    </row>
    <row r="10" spans="1:26" ht="329.25" customHeight="1" x14ac:dyDescent="0.25">
      <c r="A10" s="58" t="s">
        <v>240</v>
      </c>
      <c r="B10" s="58" t="s">
        <v>272</v>
      </c>
      <c r="C10" s="58" t="s">
        <v>275</v>
      </c>
      <c r="D10" s="97">
        <v>564097000</v>
      </c>
      <c r="E10" s="133">
        <v>0.79239999999999999</v>
      </c>
      <c r="F10" s="58" t="s">
        <v>269</v>
      </c>
      <c r="G10" s="58" t="s">
        <v>241</v>
      </c>
      <c r="H10" s="57" t="s">
        <v>104</v>
      </c>
      <c r="I10" s="58" t="s">
        <v>33</v>
      </c>
      <c r="J10" s="96" t="s">
        <v>225</v>
      </c>
      <c r="K10" s="58" t="s">
        <v>236</v>
      </c>
      <c r="L10" s="58" t="s">
        <v>105</v>
      </c>
      <c r="M10" s="58" t="s">
        <v>226</v>
      </c>
      <c r="N10" s="99"/>
      <c r="O10" s="99"/>
      <c r="P10" s="99"/>
      <c r="Q10" s="99"/>
      <c r="R10" s="99"/>
      <c r="S10" s="99"/>
      <c r="T10" s="99"/>
      <c r="U10" s="99"/>
      <c r="V10" s="99"/>
      <c r="W10" s="99"/>
      <c r="X10" s="99"/>
      <c r="Y10" s="99"/>
      <c r="Z10" s="99"/>
    </row>
    <row r="11" spans="1:26" ht="13.5" customHeight="1" x14ac:dyDescent="0.25">
      <c r="A11" s="167" t="s">
        <v>34</v>
      </c>
      <c r="B11" s="168" t="s">
        <v>106</v>
      </c>
      <c r="C11" s="169"/>
      <c r="D11" s="169"/>
      <c r="E11" s="169"/>
      <c r="F11" s="170"/>
      <c r="G11" s="168" t="s">
        <v>20</v>
      </c>
      <c r="H11" s="169"/>
      <c r="I11" s="170"/>
      <c r="J11" s="165" t="s">
        <v>21</v>
      </c>
      <c r="K11" s="165" t="s">
        <v>22</v>
      </c>
      <c r="L11" s="165" t="s">
        <v>23</v>
      </c>
      <c r="M11" s="165" t="s">
        <v>5</v>
      </c>
      <c r="N11" s="7"/>
      <c r="O11" s="7"/>
      <c r="P11" s="7"/>
      <c r="Q11" s="7"/>
      <c r="R11" s="7"/>
      <c r="S11" s="7"/>
      <c r="T11" s="7"/>
      <c r="U11" s="7"/>
      <c r="V11" s="7"/>
      <c r="W11" s="7"/>
      <c r="X11" s="7"/>
      <c r="Y11" s="7"/>
      <c r="Z11" s="7"/>
    </row>
    <row r="12" spans="1:26" ht="21" customHeight="1" x14ac:dyDescent="0.25">
      <c r="A12" s="166"/>
      <c r="B12" s="168" t="s">
        <v>24</v>
      </c>
      <c r="C12" s="170"/>
      <c r="D12" s="168" t="s">
        <v>25</v>
      </c>
      <c r="E12" s="169"/>
      <c r="F12" s="170"/>
      <c r="G12" s="59" t="s">
        <v>26</v>
      </c>
      <c r="H12" s="59" t="s">
        <v>42</v>
      </c>
      <c r="I12" s="59" t="s">
        <v>28</v>
      </c>
      <c r="J12" s="166"/>
      <c r="K12" s="166"/>
      <c r="L12" s="166"/>
      <c r="M12" s="166"/>
      <c r="N12" s="7"/>
      <c r="O12" s="7"/>
      <c r="P12" s="7"/>
      <c r="Q12" s="7"/>
      <c r="R12" s="7"/>
      <c r="S12" s="7"/>
      <c r="T12" s="7"/>
      <c r="U12" s="7"/>
      <c r="V12" s="7"/>
      <c r="W12" s="7"/>
      <c r="X12" s="7"/>
      <c r="Y12" s="7"/>
      <c r="Z12" s="7"/>
    </row>
    <row r="13" spans="1:26" ht="306" customHeight="1" x14ac:dyDescent="0.25">
      <c r="A13" s="58" t="s">
        <v>242</v>
      </c>
      <c r="B13" s="58" t="s">
        <v>243</v>
      </c>
      <c r="C13" s="58" t="s">
        <v>276</v>
      </c>
      <c r="D13" s="97">
        <v>172751000</v>
      </c>
      <c r="E13" s="133">
        <v>1</v>
      </c>
      <c r="F13" s="58" t="s">
        <v>270</v>
      </c>
      <c r="G13" s="58" t="s">
        <v>244</v>
      </c>
      <c r="H13" s="58" t="s">
        <v>107</v>
      </c>
      <c r="I13" s="58" t="s">
        <v>33</v>
      </c>
      <c r="J13" s="96" t="s">
        <v>227</v>
      </c>
      <c r="K13" s="58" t="s">
        <v>236</v>
      </c>
      <c r="L13" s="58" t="s">
        <v>228</v>
      </c>
      <c r="M13" s="58" t="s">
        <v>229</v>
      </c>
      <c r="N13" s="99"/>
      <c r="O13" s="99"/>
      <c r="P13" s="99"/>
      <c r="Q13" s="99"/>
      <c r="R13" s="99"/>
      <c r="S13" s="99"/>
      <c r="T13" s="99"/>
      <c r="U13" s="99"/>
      <c r="V13" s="99"/>
      <c r="W13" s="99"/>
      <c r="X13" s="99"/>
      <c r="Y13" s="99"/>
      <c r="Z13" s="99"/>
    </row>
    <row r="14" spans="1:26" ht="30" customHeight="1" x14ac:dyDescent="0.25">
      <c r="A14" s="167" t="s">
        <v>36</v>
      </c>
      <c r="B14" s="168" t="s">
        <v>19</v>
      </c>
      <c r="C14" s="169"/>
      <c r="D14" s="169"/>
      <c r="E14" s="169"/>
      <c r="F14" s="170"/>
      <c r="G14" s="168" t="s">
        <v>20</v>
      </c>
      <c r="H14" s="169"/>
      <c r="I14" s="170"/>
      <c r="J14" s="165" t="s">
        <v>21</v>
      </c>
      <c r="K14" s="165" t="s">
        <v>22</v>
      </c>
      <c r="L14" s="165" t="s">
        <v>23</v>
      </c>
      <c r="M14" s="165" t="s">
        <v>5</v>
      </c>
      <c r="N14" s="7"/>
      <c r="O14" s="7"/>
      <c r="P14" s="7"/>
      <c r="Q14" s="7"/>
      <c r="R14" s="7"/>
      <c r="S14" s="7"/>
      <c r="T14" s="7"/>
      <c r="U14" s="7"/>
      <c r="V14" s="7"/>
      <c r="W14" s="7"/>
      <c r="X14" s="7"/>
      <c r="Y14" s="7"/>
      <c r="Z14" s="7"/>
    </row>
    <row r="15" spans="1:26" ht="51" customHeight="1" x14ac:dyDescent="0.25">
      <c r="A15" s="166"/>
      <c r="B15" s="168" t="s">
        <v>24</v>
      </c>
      <c r="C15" s="170"/>
      <c r="D15" s="168" t="s">
        <v>25</v>
      </c>
      <c r="E15" s="169"/>
      <c r="F15" s="170"/>
      <c r="G15" s="59" t="s">
        <v>26</v>
      </c>
      <c r="H15" s="59" t="s">
        <v>42</v>
      </c>
      <c r="I15" s="59" t="s">
        <v>28</v>
      </c>
      <c r="J15" s="166"/>
      <c r="K15" s="166"/>
      <c r="L15" s="166"/>
      <c r="M15" s="166"/>
      <c r="N15" s="7"/>
      <c r="O15" s="7"/>
      <c r="P15" s="7"/>
      <c r="Q15" s="7"/>
      <c r="R15" s="7"/>
      <c r="S15" s="7"/>
      <c r="T15" s="7"/>
      <c r="U15" s="7"/>
      <c r="V15" s="7"/>
      <c r="W15" s="7"/>
      <c r="X15" s="7"/>
      <c r="Y15" s="7"/>
      <c r="Z15" s="7"/>
    </row>
    <row r="16" spans="1:26" ht="315.75" customHeight="1" x14ac:dyDescent="0.25">
      <c r="A16" s="58" t="s">
        <v>245</v>
      </c>
      <c r="B16" s="58" t="s">
        <v>246</v>
      </c>
      <c r="C16" s="58" t="s">
        <v>273</v>
      </c>
      <c r="D16" s="97">
        <v>183502000</v>
      </c>
      <c r="E16" s="133">
        <v>1</v>
      </c>
      <c r="F16" s="58" t="s">
        <v>271</v>
      </c>
      <c r="G16" s="58" t="s">
        <v>247</v>
      </c>
      <c r="H16" s="58" t="s">
        <v>108</v>
      </c>
      <c r="I16" s="58" t="s">
        <v>33</v>
      </c>
      <c r="J16" s="96" t="s">
        <v>230</v>
      </c>
      <c r="K16" s="58" t="s">
        <v>236</v>
      </c>
      <c r="L16" s="58" t="s">
        <v>231</v>
      </c>
      <c r="M16" s="58" t="s">
        <v>109</v>
      </c>
      <c r="N16" s="99"/>
      <c r="O16" s="99"/>
      <c r="P16" s="99"/>
      <c r="Q16" s="99"/>
      <c r="R16" s="99"/>
      <c r="S16" s="99"/>
      <c r="T16" s="99"/>
      <c r="U16" s="99"/>
      <c r="V16" s="99"/>
      <c r="W16" s="99"/>
      <c r="X16" s="99"/>
      <c r="Y16" s="99"/>
      <c r="Z16" s="99"/>
    </row>
    <row r="17" spans="1:26" ht="30" customHeight="1" x14ac:dyDescent="0.25">
      <c r="A17" s="167" t="s">
        <v>37</v>
      </c>
      <c r="B17" s="168" t="s">
        <v>19</v>
      </c>
      <c r="C17" s="169"/>
      <c r="D17" s="169"/>
      <c r="E17" s="169"/>
      <c r="F17" s="170"/>
      <c r="G17" s="168" t="s">
        <v>20</v>
      </c>
      <c r="H17" s="169"/>
      <c r="I17" s="170"/>
      <c r="J17" s="165" t="s">
        <v>21</v>
      </c>
      <c r="K17" s="165" t="s">
        <v>22</v>
      </c>
      <c r="L17" s="165" t="s">
        <v>23</v>
      </c>
      <c r="M17" s="165" t="s">
        <v>5</v>
      </c>
      <c r="N17" s="7"/>
      <c r="O17" s="7"/>
      <c r="P17" s="7"/>
      <c r="Q17" s="7"/>
      <c r="R17" s="7"/>
      <c r="S17" s="7"/>
      <c r="T17" s="7"/>
      <c r="U17" s="7"/>
      <c r="V17" s="7"/>
      <c r="W17" s="7"/>
      <c r="X17" s="7"/>
      <c r="Y17" s="7"/>
      <c r="Z17" s="7"/>
    </row>
    <row r="18" spans="1:26" ht="52.5" customHeight="1" x14ac:dyDescent="0.25">
      <c r="A18" s="166"/>
      <c r="B18" s="168" t="s">
        <v>24</v>
      </c>
      <c r="C18" s="170"/>
      <c r="D18" s="168" t="s">
        <v>25</v>
      </c>
      <c r="E18" s="169"/>
      <c r="F18" s="170"/>
      <c r="G18" s="59" t="s">
        <v>26</v>
      </c>
      <c r="H18" s="59" t="s">
        <v>42</v>
      </c>
      <c r="I18" s="59" t="s">
        <v>28</v>
      </c>
      <c r="J18" s="166"/>
      <c r="K18" s="166"/>
      <c r="L18" s="166"/>
      <c r="M18" s="166"/>
      <c r="N18" s="7"/>
      <c r="O18" s="7"/>
      <c r="P18" s="7"/>
      <c r="Q18" s="7"/>
      <c r="R18" s="7"/>
      <c r="S18" s="7"/>
      <c r="T18" s="7"/>
      <c r="U18" s="7"/>
      <c r="V18" s="7"/>
      <c r="W18" s="7"/>
      <c r="X18" s="7"/>
      <c r="Y18" s="7"/>
      <c r="Z18" s="7"/>
    </row>
    <row r="19" spans="1:26" ht="213.75" customHeight="1" x14ac:dyDescent="0.25">
      <c r="A19" s="58" t="s">
        <v>248</v>
      </c>
      <c r="B19" s="58" t="s">
        <v>249</v>
      </c>
      <c r="C19" s="58" t="s">
        <v>90</v>
      </c>
      <c r="D19" s="57" t="s">
        <v>90</v>
      </c>
      <c r="E19" s="58" t="s">
        <v>90</v>
      </c>
      <c r="F19" s="58" t="s">
        <v>90</v>
      </c>
      <c r="G19" s="58" t="s">
        <v>90</v>
      </c>
      <c r="H19" s="58" t="s">
        <v>90</v>
      </c>
      <c r="I19" s="58" t="s">
        <v>90</v>
      </c>
      <c r="J19" s="58" t="s">
        <v>90</v>
      </c>
      <c r="K19" s="58" t="s">
        <v>90</v>
      </c>
      <c r="L19" s="58" t="s">
        <v>90</v>
      </c>
      <c r="M19" s="58" t="s">
        <v>90</v>
      </c>
      <c r="N19" s="134"/>
      <c r="O19" s="135"/>
      <c r="P19" s="135"/>
      <c r="Q19" s="135"/>
      <c r="R19" s="135"/>
      <c r="S19" s="135"/>
      <c r="T19" s="135"/>
      <c r="U19" s="135"/>
      <c r="V19" s="135"/>
      <c r="W19" s="135"/>
      <c r="X19" s="135"/>
      <c r="Y19" s="135"/>
      <c r="Z19" s="135"/>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55">
    <mergeCell ref="A11:A12"/>
    <mergeCell ref="B11:F11"/>
    <mergeCell ref="G11:I11"/>
    <mergeCell ref="A14:A15"/>
    <mergeCell ref="B14:F14"/>
    <mergeCell ref="G14:I14"/>
    <mergeCell ref="J14:J15"/>
    <mergeCell ref="K14:K15"/>
    <mergeCell ref="L17:L18"/>
    <mergeCell ref="M17:M18"/>
    <mergeCell ref="B18:C18"/>
    <mergeCell ref="D18:F18"/>
    <mergeCell ref="B15:C15"/>
    <mergeCell ref="D15:F15"/>
    <mergeCell ref="A17:A18"/>
    <mergeCell ref="B17:F17"/>
    <mergeCell ref="G17:I17"/>
    <mergeCell ref="J17:J18"/>
    <mergeCell ref="K17:K18"/>
    <mergeCell ref="A8:A9"/>
    <mergeCell ref="A1:M1"/>
    <mergeCell ref="B2:F2"/>
    <mergeCell ref="G2:I2"/>
    <mergeCell ref="J2:J3"/>
    <mergeCell ref="K2:K3"/>
    <mergeCell ref="L2:L3"/>
    <mergeCell ref="M2:M3"/>
    <mergeCell ref="D3:F3"/>
    <mergeCell ref="L5:L6"/>
    <mergeCell ref="M5:M6"/>
    <mergeCell ref="A2:A3"/>
    <mergeCell ref="B3:C3"/>
    <mergeCell ref="A5:A6"/>
    <mergeCell ref="B5:F5"/>
    <mergeCell ref="G5:I5"/>
    <mergeCell ref="J5:J6"/>
    <mergeCell ref="K5:K6"/>
    <mergeCell ref="B6:C6"/>
    <mergeCell ref="D6:F6"/>
    <mergeCell ref="B8:F8"/>
    <mergeCell ref="G8:I8"/>
    <mergeCell ref="J8:J9"/>
    <mergeCell ref="K8:K9"/>
    <mergeCell ref="B9:C9"/>
    <mergeCell ref="D9:F9"/>
    <mergeCell ref="M11:M12"/>
    <mergeCell ref="L14:L15"/>
    <mergeCell ref="M14:M15"/>
    <mergeCell ref="L8:L9"/>
    <mergeCell ref="M8:M9"/>
    <mergeCell ref="J11:J12"/>
    <mergeCell ref="K11:K12"/>
    <mergeCell ref="B12:C12"/>
    <mergeCell ref="D12:F12"/>
    <mergeCell ref="L11:L1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965"/>
  </sheetPr>
  <dimension ref="A1:Z1000"/>
  <sheetViews>
    <sheetView zoomScale="70" zoomScaleNormal="70" workbookViewId="0">
      <selection sqref="A1:M1"/>
    </sheetView>
  </sheetViews>
  <sheetFormatPr baseColWidth="10" defaultColWidth="14.42578125" defaultRowHeight="15" customHeight="1" x14ac:dyDescent="0.25"/>
  <cols>
    <col min="1" max="1" width="28.5703125" style="108" customWidth="1"/>
    <col min="2" max="2" width="15.42578125" style="108" customWidth="1"/>
    <col min="3" max="3" width="85.85546875" style="108" customWidth="1"/>
    <col min="4" max="4" width="15.5703125" style="108" customWidth="1"/>
    <col min="5" max="5" width="8.85546875" style="108" bestFit="1" customWidth="1"/>
    <col min="6" max="6" width="23" style="108" customWidth="1"/>
    <col min="7" max="7" width="34.5703125" style="108" customWidth="1"/>
    <col min="8" max="8" width="21" style="108" customWidth="1"/>
    <col min="9" max="9" width="26.42578125" style="108" customWidth="1"/>
    <col min="10" max="10" width="50.42578125" style="108" customWidth="1"/>
    <col min="11" max="11" width="66.140625" style="108" customWidth="1"/>
    <col min="12" max="12" width="56.140625" style="108" customWidth="1"/>
    <col min="13" max="13" width="86.42578125" style="108" customWidth="1"/>
    <col min="14" max="26" width="11.42578125" style="108" customWidth="1"/>
    <col min="27" max="16384" width="14.42578125" style="108"/>
  </cols>
  <sheetData>
    <row r="1" spans="1:26" ht="18.600000000000001" customHeight="1" x14ac:dyDescent="0.25">
      <c r="A1" s="171" t="s">
        <v>110</v>
      </c>
      <c r="B1" s="156"/>
      <c r="C1" s="156"/>
      <c r="D1" s="156"/>
      <c r="E1" s="156"/>
      <c r="F1" s="156"/>
      <c r="G1" s="156"/>
      <c r="H1" s="156"/>
      <c r="I1" s="156"/>
      <c r="J1" s="156"/>
      <c r="K1" s="156"/>
      <c r="L1" s="156"/>
      <c r="M1" s="157"/>
      <c r="N1" s="103"/>
      <c r="O1" s="103"/>
      <c r="P1" s="103"/>
      <c r="Q1" s="103"/>
      <c r="R1" s="103"/>
      <c r="S1" s="103"/>
      <c r="T1" s="103"/>
      <c r="U1" s="103"/>
      <c r="V1" s="103"/>
      <c r="W1" s="103"/>
      <c r="X1" s="103"/>
      <c r="Y1" s="103"/>
      <c r="Z1" s="103"/>
    </row>
    <row r="2" spans="1:26" ht="27" customHeight="1" x14ac:dyDescent="0.25">
      <c r="A2" s="167" t="s">
        <v>18</v>
      </c>
      <c r="B2" s="168" t="s">
        <v>19</v>
      </c>
      <c r="C2" s="169"/>
      <c r="D2" s="169"/>
      <c r="E2" s="169"/>
      <c r="F2" s="170"/>
      <c r="G2" s="168" t="s">
        <v>20</v>
      </c>
      <c r="H2" s="169"/>
      <c r="I2" s="170"/>
      <c r="J2" s="165" t="s">
        <v>21</v>
      </c>
      <c r="K2" s="165" t="s">
        <v>22</v>
      </c>
      <c r="L2" s="165" t="s">
        <v>23</v>
      </c>
      <c r="M2" s="165" t="s">
        <v>5</v>
      </c>
      <c r="N2" s="2"/>
      <c r="O2" s="2"/>
      <c r="P2" s="2"/>
      <c r="Q2" s="2"/>
      <c r="R2" s="2"/>
      <c r="S2" s="2"/>
      <c r="T2" s="2"/>
      <c r="U2" s="2"/>
      <c r="V2" s="2"/>
      <c r="W2" s="2"/>
      <c r="X2" s="2"/>
      <c r="Y2" s="2"/>
      <c r="Z2" s="2"/>
    </row>
    <row r="3" spans="1:26" ht="39.6" customHeight="1" x14ac:dyDescent="0.25">
      <c r="A3" s="166"/>
      <c r="B3" s="168" t="s">
        <v>24</v>
      </c>
      <c r="C3" s="170"/>
      <c r="D3" s="168" t="s">
        <v>25</v>
      </c>
      <c r="E3" s="169"/>
      <c r="F3" s="170"/>
      <c r="G3" s="59" t="s">
        <v>26</v>
      </c>
      <c r="H3" s="59" t="s">
        <v>27</v>
      </c>
      <c r="I3" s="59" t="s">
        <v>28</v>
      </c>
      <c r="J3" s="166"/>
      <c r="K3" s="166"/>
      <c r="L3" s="166"/>
      <c r="M3" s="166"/>
      <c r="N3" s="2"/>
      <c r="O3" s="2"/>
      <c r="P3" s="2"/>
      <c r="Q3" s="2"/>
      <c r="R3" s="2"/>
      <c r="S3" s="2"/>
      <c r="T3" s="2"/>
      <c r="U3" s="2"/>
      <c r="V3" s="2"/>
      <c r="W3" s="2"/>
      <c r="X3" s="2"/>
      <c r="Y3" s="2"/>
      <c r="Z3" s="2"/>
    </row>
    <row r="4" spans="1:26" ht="280.5" customHeight="1" x14ac:dyDescent="0.25">
      <c r="A4" s="63" t="s">
        <v>250</v>
      </c>
      <c r="B4" s="63" t="s">
        <v>251</v>
      </c>
      <c r="C4" s="63" t="s">
        <v>409</v>
      </c>
      <c r="D4" s="127">
        <f>Presupuesto!D43</f>
        <v>192775257</v>
      </c>
      <c r="E4" s="116">
        <f>D4/260928245</f>
        <v>0.73880563217676953</v>
      </c>
      <c r="F4" s="63" t="s">
        <v>259</v>
      </c>
      <c r="G4" s="63" t="s">
        <v>111</v>
      </c>
      <c r="H4" s="127" t="s">
        <v>112</v>
      </c>
      <c r="I4" s="63" t="s">
        <v>72</v>
      </c>
      <c r="J4" s="63" t="s">
        <v>113</v>
      </c>
      <c r="K4" s="63" t="s">
        <v>437</v>
      </c>
      <c r="L4" s="63" t="s">
        <v>114</v>
      </c>
      <c r="M4" s="63" t="s">
        <v>436</v>
      </c>
      <c r="N4" s="5"/>
      <c r="O4" s="5"/>
      <c r="P4" s="5"/>
      <c r="Q4" s="5"/>
      <c r="R4" s="5"/>
      <c r="S4" s="5"/>
      <c r="T4" s="5"/>
      <c r="U4" s="5"/>
      <c r="V4" s="5"/>
      <c r="W4" s="5"/>
      <c r="X4" s="5"/>
      <c r="Y4" s="5"/>
      <c r="Z4" s="5"/>
    </row>
    <row r="5" spans="1:26" ht="30" customHeight="1" x14ac:dyDescent="0.25">
      <c r="A5" s="167" t="s">
        <v>30</v>
      </c>
      <c r="B5" s="168" t="s">
        <v>19</v>
      </c>
      <c r="C5" s="169"/>
      <c r="D5" s="169"/>
      <c r="E5" s="169"/>
      <c r="F5" s="170"/>
      <c r="G5" s="168" t="s">
        <v>20</v>
      </c>
      <c r="H5" s="169"/>
      <c r="I5" s="170"/>
      <c r="J5" s="165" t="s">
        <v>21</v>
      </c>
      <c r="K5" s="165" t="s">
        <v>22</v>
      </c>
      <c r="L5" s="165" t="s">
        <v>23</v>
      </c>
      <c r="M5" s="165" t="s">
        <v>5</v>
      </c>
      <c r="N5" s="7"/>
      <c r="O5" s="7"/>
      <c r="P5" s="7"/>
      <c r="Q5" s="7"/>
      <c r="R5" s="7"/>
      <c r="S5" s="7"/>
      <c r="T5" s="7"/>
      <c r="U5" s="7"/>
      <c r="V5" s="7"/>
      <c r="W5" s="7"/>
      <c r="X5" s="7"/>
      <c r="Y5" s="7"/>
      <c r="Z5" s="7"/>
    </row>
    <row r="6" spans="1:26" ht="45.6" customHeight="1" x14ac:dyDescent="0.25">
      <c r="A6" s="166"/>
      <c r="B6" s="168" t="s">
        <v>24</v>
      </c>
      <c r="C6" s="170"/>
      <c r="D6" s="168" t="s">
        <v>25</v>
      </c>
      <c r="E6" s="169"/>
      <c r="F6" s="170"/>
      <c r="G6" s="59" t="s">
        <v>26</v>
      </c>
      <c r="H6" s="59" t="s">
        <v>42</v>
      </c>
      <c r="I6" s="59" t="s">
        <v>28</v>
      </c>
      <c r="J6" s="166"/>
      <c r="K6" s="166"/>
      <c r="L6" s="166"/>
      <c r="M6" s="166"/>
      <c r="N6" s="7"/>
      <c r="O6" s="7"/>
      <c r="P6" s="7"/>
      <c r="Q6" s="7"/>
      <c r="R6" s="7"/>
      <c r="S6" s="7"/>
      <c r="T6" s="7"/>
      <c r="U6" s="7"/>
      <c r="V6" s="7"/>
      <c r="W6" s="7"/>
      <c r="X6" s="7"/>
      <c r="Y6" s="7"/>
      <c r="Z6" s="7"/>
    </row>
    <row r="7" spans="1:26" ht="293.25" customHeight="1" x14ac:dyDescent="0.25">
      <c r="A7" s="63" t="s">
        <v>260</v>
      </c>
      <c r="B7" s="63" t="s">
        <v>252</v>
      </c>
      <c r="C7" s="63" t="s">
        <v>261</v>
      </c>
      <c r="D7" s="127">
        <f>Presupuesto!D44</f>
        <v>0</v>
      </c>
      <c r="E7" s="116">
        <f>D7/125288176</f>
        <v>0</v>
      </c>
      <c r="F7" s="63" t="s">
        <v>264</v>
      </c>
      <c r="G7" s="63" t="s">
        <v>115</v>
      </c>
      <c r="H7" s="128" t="s">
        <v>116</v>
      </c>
      <c r="I7" s="63" t="s">
        <v>65</v>
      </c>
      <c r="J7" s="63" t="s">
        <v>117</v>
      </c>
      <c r="K7" s="63" t="s">
        <v>257</v>
      </c>
      <c r="L7" s="63" t="s">
        <v>118</v>
      </c>
      <c r="M7" s="63" t="s">
        <v>119</v>
      </c>
      <c r="N7" s="7"/>
      <c r="O7" s="7"/>
      <c r="P7" s="7"/>
      <c r="Q7" s="7"/>
      <c r="R7" s="7"/>
      <c r="S7" s="7"/>
      <c r="T7" s="7"/>
      <c r="U7" s="7"/>
      <c r="V7" s="7"/>
      <c r="W7" s="7"/>
      <c r="X7" s="7"/>
      <c r="Y7" s="7"/>
      <c r="Z7" s="7"/>
    </row>
    <row r="8" spans="1:26" ht="30" customHeight="1" x14ac:dyDescent="0.25">
      <c r="A8" s="167" t="s">
        <v>32</v>
      </c>
      <c r="B8" s="168" t="s">
        <v>19</v>
      </c>
      <c r="C8" s="169"/>
      <c r="D8" s="169"/>
      <c r="E8" s="169"/>
      <c r="F8" s="170"/>
      <c r="G8" s="168" t="s">
        <v>20</v>
      </c>
      <c r="H8" s="169"/>
      <c r="I8" s="170"/>
      <c r="J8" s="165" t="s">
        <v>21</v>
      </c>
      <c r="K8" s="165" t="s">
        <v>22</v>
      </c>
      <c r="L8" s="165" t="s">
        <v>23</v>
      </c>
      <c r="M8" s="165" t="s">
        <v>5</v>
      </c>
      <c r="N8" s="7"/>
      <c r="O8" s="7"/>
      <c r="P8" s="7"/>
      <c r="Q8" s="7"/>
      <c r="R8" s="7"/>
      <c r="S8" s="7"/>
      <c r="T8" s="7"/>
      <c r="U8" s="7"/>
      <c r="V8" s="7"/>
      <c r="W8" s="7"/>
      <c r="X8" s="7"/>
      <c r="Y8" s="7"/>
      <c r="Z8" s="7"/>
    </row>
    <row r="9" spans="1:26" ht="52.5" customHeight="1" x14ac:dyDescent="0.25">
      <c r="A9" s="166"/>
      <c r="B9" s="168" t="s">
        <v>24</v>
      </c>
      <c r="C9" s="170"/>
      <c r="D9" s="168" t="s">
        <v>25</v>
      </c>
      <c r="E9" s="169"/>
      <c r="F9" s="170"/>
      <c r="G9" s="59" t="s">
        <v>26</v>
      </c>
      <c r="H9" s="59" t="s">
        <v>42</v>
      </c>
      <c r="I9" s="59" t="s">
        <v>28</v>
      </c>
      <c r="J9" s="166"/>
      <c r="K9" s="166"/>
      <c r="L9" s="166"/>
      <c r="M9" s="166"/>
      <c r="N9" s="7"/>
      <c r="O9" s="7"/>
      <c r="P9" s="7"/>
      <c r="Q9" s="7"/>
      <c r="R9" s="7"/>
      <c r="S9" s="7"/>
      <c r="T9" s="7"/>
      <c r="U9" s="7"/>
      <c r="V9" s="7"/>
      <c r="W9" s="7"/>
      <c r="X9" s="7"/>
      <c r="Y9" s="7"/>
      <c r="Z9" s="7"/>
    </row>
    <row r="10" spans="1:26" ht="75" customHeight="1" x14ac:dyDescent="0.25">
      <c r="A10" s="172" t="s">
        <v>265</v>
      </c>
      <c r="B10" s="172" t="s">
        <v>253</v>
      </c>
      <c r="C10" s="172" t="s">
        <v>262</v>
      </c>
      <c r="D10" s="183">
        <f>Presupuesto!D45</f>
        <v>892338000</v>
      </c>
      <c r="E10" s="176">
        <f>D10/1083237731</f>
        <v>0.82376931163229583</v>
      </c>
      <c r="F10" s="172" t="s">
        <v>263</v>
      </c>
      <c r="G10" s="172" t="s">
        <v>120</v>
      </c>
      <c r="H10" s="181" t="s">
        <v>121</v>
      </c>
      <c r="I10" s="172" t="s">
        <v>72</v>
      </c>
      <c r="J10" s="172" t="s">
        <v>122</v>
      </c>
      <c r="K10" s="172" t="s">
        <v>256</v>
      </c>
      <c r="L10" s="182" t="s">
        <v>123</v>
      </c>
      <c r="M10" s="172" t="s">
        <v>124</v>
      </c>
      <c r="N10" s="7"/>
      <c r="O10" s="7"/>
      <c r="P10" s="7"/>
      <c r="Q10" s="7"/>
      <c r="R10" s="7"/>
      <c r="S10" s="7"/>
      <c r="T10" s="7"/>
      <c r="U10" s="7"/>
      <c r="V10" s="7"/>
      <c r="W10" s="7"/>
      <c r="X10" s="7"/>
      <c r="Y10" s="7"/>
      <c r="Z10" s="7"/>
    </row>
    <row r="11" spans="1:26" ht="218.25" customHeight="1" x14ac:dyDescent="0.25">
      <c r="A11" s="166"/>
      <c r="B11" s="166"/>
      <c r="C11" s="166"/>
      <c r="D11" s="166"/>
      <c r="E11" s="166"/>
      <c r="F11" s="166"/>
      <c r="G11" s="166"/>
      <c r="H11" s="166"/>
      <c r="I11" s="166"/>
      <c r="J11" s="166"/>
      <c r="K11" s="166"/>
      <c r="L11" s="166"/>
      <c r="M11" s="166"/>
      <c r="N11" s="7"/>
      <c r="O11" s="7"/>
      <c r="P11" s="7"/>
      <c r="Q11" s="7"/>
      <c r="R11" s="7"/>
      <c r="S11" s="7"/>
      <c r="T11" s="7"/>
      <c r="U11" s="7"/>
      <c r="V11" s="7"/>
      <c r="W11" s="7"/>
      <c r="X11" s="7"/>
      <c r="Y11" s="7"/>
      <c r="Z11" s="7"/>
    </row>
    <row r="12" spans="1:26" ht="30" customHeight="1" x14ac:dyDescent="0.25">
      <c r="A12" s="167" t="s">
        <v>34</v>
      </c>
      <c r="B12" s="168" t="s">
        <v>19</v>
      </c>
      <c r="C12" s="169"/>
      <c r="D12" s="169"/>
      <c r="E12" s="169"/>
      <c r="F12" s="170"/>
      <c r="G12" s="168" t="s">
        <v>20</v>
      </c>
      <c r="H12" s="169"/>
      <c r="I12" s="170"/>
      <c r="J12" s="165" t="s">
        <v>21</v>
      </c>
      <c r="K12" s="165" t="s">
        <v>22</v>
      </c>
      <c r="L12" s="165" t="s">
        <v>23</v>
      </c>
      <c r="M12" s="165" t="s">
        <v>5</v>
      </c>
      <c r="N12" s="7"/>
      <c r="O12" s="7"/>
      <c r="P12" s="7"/>
      <c r="Q12" s="7"/>
      <c r="R12" s="7"/>
      <c r="S12" s="7"/>
      <c r="T12" s="7"/>
      <c r="U12" s="7"/>
      <c r="V12" s="7"/>
      <c r="W12" s="7"/>
      <c r="X12" s="7"/>
      <c r="Y12" s="7"/>
      <c r="Z12" s="7"/>
    </row>
    <row r="13" spans="1:26" ht="51" customHeight="1" x14ac:dyDescent="0.25">
      <c r="A13" s="180"/>
      <c r="B13" s="177" t="s">
        <v>24</v>
      </c>
      <c r="C13" s="179"/>
      <c r="D13" s="177" t="s">
        <v>25</v>
      </c>
      <c r="E13" s="178"/>
      <c r="F13" s="179"/>
      <c r="G13" s="60" t="s">
        <v>26</v>
      </c>
      <c r="H13" s="60" t="s">
        <v>42</v>
      </c>
      <c r="I13" s="60" t="s">
        <v>28</v>
      </c>
      <c r="J13" s="180"/>
      <c r="K13" s="180"/>
      <c r="L13" s="180"/>
      <c r="M13" s="180"/>
      <c r="N13" s="7"/>
      <c r="O13" s="7"/>
      <c r="P13" s="7"/>
      <c r="Q13" s="7"/>
      <c r="R13" s="7"/>
      <c r="S13" s="7"/>
      <c r="T13" s="7"/>
      <c r="U13" s="7"/>
      <c r="V13" s="7"/>
      <c r="W13" s="7"/>
      <c r="X13" s="7"/>
      <c r="Y13" s="7"/>
      <c r="Z13" s="7"/>
    </row>
    <row r="14" spans="1:26" ht="357" customHeight="1" x14ac:dyDescent="0.25">
      <c r="A14" s="63" t="s">
        <v>254</v>
      </c>
      <c r="B14" s="63" t="s">
        <v>255</v>
      </c>
      <c r="C14" s="63" t="s">
        <v>266</v>
      </c>
      <c r="D14" s="127">
        <f>Presupuesto!D46</f>
        <v>590737140</v>
      </c>
      <c r="E14" s="116">
        <f>D14/590737140</f>
        <v>1</v>
      </c>
      <c r="F14" s="63" t="s">
        <v>258</v>
      </c>
      <c r="G14" s="63" t="s">
        <v>125</v>
      </c>
      <c r="H14" s="129" t="s">
        <v>126</v>
      </c>
      <c r="I14" s="63" t="s">
        <v>72</v>
      </c>
      <c r="J14" s="63" t="s">
        <v>267</v>
      </c>
      <c r="K14" s="63" t="s">
        <v>127</v>
      </c>
      <c r="L14" s="63" t="s">
        <v>128</v>
      </c>
      <c r="M14" s="63" t="s">
        <v>268</v>
      </c>
      <c r="N14" s="7"/>
      <c r="O14" s="7"/>
      <c r="P14" s="7"/>
      <c r="Q14" s="7"/>
      <c r="R14" s="7"/>
      <c r="S14" s="7"/>
      <c r="T14" s="7"/>
      <c r="U14" s="7"/>
      <c r="V14" s="7"/>
      <c r="W14" s="7"/>
      <c r="X14" s="7"/>
      <c r="Y14" s="7"/>
      <c r="Z14" s="7"/>
    </row>
    <row r="15" spans="1:26" ht="12.75" customHeight="1" x14ac:dyDescent="0.25">
      <c r="A15" s="7"/>
      <c r="B15" s="7"/>
      <c r="C15" s="7"/>
      <c r="D15" s="130"/>
      <c r="E15" s="7"/>
      <c r="F15" s="131"/>
      <c r="G15" s="7"/>
      <c r="H15" s="7"/>
      <c r="I15" s="7"/>
      <c r="J15" s="7"/>
      <c r="K15" s="7"/>
      <c r="L15" s="7"/>
      <c r="M15" s="7"/>
      <c r="N15" s="7"/>
      <c r="O15" s="7"/>
      <c r="P15" s="7"/>
      <c r="Q15" s="7"/>
      <c r="R15" s="7"/>
      <c r="S15" s="7"/>
      <c r="T15" s="7"/>
      <c r="U15" s="7"/>
      <c r="V15" s="7"/>
      <c r="W15" s="7"/>
      <c r="X15" s="7"/>
      <c r="Y15" s="7"/>
      <c r="Z15" s="7"/>
    </row>
    <row r="16" spans="1:26" ht="12.75" customHeight="1" x14ac:dyDescent="0.25">
      <c r="A16" s="7"/>
      <c r="B16" s="7"/>
      <c r="C16" s="7"/>
      <c r="D16" s="7"/>
      <c r="E16" s="7"/>
      <c r="F16" s="131"/>
      <c r="G16" s="7"/>
      <c r="H16" s="7"/>
      <c r="I16" s="7"/>
      <c r="J16" s="7"/>
      <c r="K16" s="7"/>
      <c r="L16" s="7"/>
      <c r="M16" s="7"/>
      <c r="N16" s="7"/>
      <c r="O16" s="7"/>
      <c r="P16" s="7"/>
      <c r="Q16" s="7"/>
      <c r="R16" s="7"/>
      <c r="S16" s="7"/>
      <c r="T16" s="7"/>
      <c r="U16" s="7"/>
      <c r="V16" s="7"/>
      <c r="W16" s="7"/>
      <c r="X16" s="7"/>
      <c r="Y16" s="7"/>
      <c r="Z16" s="7"/>
    </row>
    <row r="17" spans="1:26" ht="12.75" customHeight="1" x14ac:dyDescent="0.25">
      <c r="A17" s="7"/>
      <c r="B17" s="7"/>
      <c r="C17" s="7"/>
      <c r="D17" s="7"/>
      <c r="E17" s="7"/>
      <c r="F17" s="131"/>
      <c r="G17" s="7"/>
      <c r="H17" s="7"/>
      <c r="I17" s="7"/>
      <c r="J17" s="7"/>
      <c r="K17" s="7"/>
      <c r="L17" s="7"/>
      <c r="M17" s="7"/>
      <c r="N17" s="7"/>
      <c r="O17" s="7"/>
      <c r="P17" s="7"/>
      <c r="Q17" s="7"/>
      <c r="R17" s="7"/>
      <c r="S17" s="7"/>
      <c r="T17" s="7"/>
      <c r="U17" s="7"/>
      <c r="V17" s="7"/>
      <c r="W17" s="7"/>
      <c r="X17" s="7"/>
      <c r="Y17" s="7"/>
      <c r="Z17" s="7"/>
    </row>
    <row r="18" spans="1:26" ht="12.75" customHeight="1" x14ac:dyDescent="0.25">
      <c r="A18" s="7"/>
      <c r="B18" s="7"/>
      <c r="C18" s="7"/>
      <c r="D18" s="7"/>
      <c r="E18" s="7"/>
      <c r="F18" s="131"/>
      <c r="G18" s="7"/>
      <c r="H18" s="7"/>
      <c r="I18" s="7"/>
      <c r="J18" s="7"/>
      <c r="K18" s="7"/>
      <c r="L18" s="7"/>
      <c r="M18" s="7"/>
      <c r="N18" s="7"/>
      <c r="O18" s="7"/>
      <c r="P18" s="7"/>
      <c r="Q18" s="7"/>
      <c r="R18" s="7"/>
      <c r="S18" s="7"/>
      <c r="T18" s="7"/>
      <c r="U18" s="7"/>
      <c r="V18" s="7"/>
      <c r="W18" s="7"/>
      <c r="X18" s="7"/>
      <c r="Y18" s="7"/>
      <c r="Z18" s="7"/>
    </row>
    <row r="19" spans="1:26" ht="12.75" customHeight="1" x14ac:dyDescent="0.25">
      <c r="A19" s="7"/>
      <c r="B19" s="7"/>
      <c r="C19" s="7"/>
      <c r="D19" s="7"/>
      <c r="E19" s="7"/>
      <c r="F19" s="131"/>
      <c r="G19" s="7"/>
      <c r="H19" s="7"/>
      <c r="I19" s="7"/>
      <c r="J19" s="7"/>
      <c r="K19" s="7"/>
      <c r="L19" s="7"/>
      <c r="M19" s="7"/>
      <c r="N19" s="7"/>
      <c r="O19" s="7"/>
      <c r="P19" s="7"/>
      <c r="Q19" s="7"/>
      <c r="R19" s="7"/>
      <c r="S19" s="7"/>
      <c r="T19" s="7"/>
      <c r="U19" s="7"/>
      <c r="V19" s="7"/>
      <c r="W19" s="7"/>
      <c r="X19" s="7"/>
      <c r="Y19" s="7"/>
      <c r="Z19" s="7"/>
    </row>
    <row r="20" spans="1:26" ht="12.75" customHeight="1" x14ac:dyDescent="0.25">
      <c r="A20" s="7"/>
      <c r="B20" s="7"/>
      <c r="C20" s="7"/>
      <c r="D20" s="7"/>
      <c r="E20" s="7"/>
      <c r="F20" s="132"/>
      <c r="G20" s="7"/>
      <c r="H20" s="7"/>
      <c r="I20" s="7"/>
      <c r="J20" s="7"/>
      <c r="K20" s="7"/>
      <c r="L20" s="7"/>
      <c r="M20" s="7"/>
      <c r="N20" s="7"/>
      <c r="O20" s="7"/>
      <c r="P20" s="7"/>
      <c r="Q20" s="7"/>
      <c r="R20" s="7"/>
      <c r="S20" s="7"/>
      <c r="T20" s="7"/>
      <c r="U20" s="7"/>
      <c r="V20" s="7"/>
      <c r="W20" s="7"/>
      <c r="X20" s="7"/>
      <c r="Y20" s="7"/>
      <c r="Z20" s="7"/>
    </row>
    <row r="21" spans="1:26" ht="12.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2.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2.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2.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2.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2.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2.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2.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2.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2.7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2.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2.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x14ac:dyDescent="0.25"/>
  </sheetData>
  <mergeCells count="50">
    <mergeCell ref="M5:M6"/>
    <mergeCell ref="A2:A3"/>
    <mergeCell ref="B3:C3"/>
    <mergeCell ref="B13:C13"/>
    <mergeCell ref="J12:J13"/>
    <mergeCell ref="K12:K13"/>
    <mergeCell ref="B12:F12"/>
    <mergeCell ref="G12:I12"/>
    <mergeCell ref="M12:M13"/>
    <mergeCell ref="L12:L13"/>
    <mergeCell ref="B6:C6"/>
    <mergeCell ref="D6:F6"/>
    <mergeCell ref="A8:A9"/>
    <mergeCell ref="B8:F8"/>
    <mergeCell ref="G8:I8"/>
    <mergeCell ref="A1:M1"/>
    <mergeCell ref="B2:F2"/>
    <mergeCell ref="G2:I2"/>
    <mergeCell ref="J2:J3"/>
    <mergeCell ref="K2:K3"/>
    <mergeCell ref="L2:L3"/>
    <mergeCell ref="M2:M3"/>
    <mergeCell ref="D3:F3"/>
    <mergeCell ref="A5:A6"/>
    <mergeCell ref="B5:F5"/>
    <mergeCell ref="G5:I5"/>
    <mergeCell ref="K10:K11"/>
    <mergeCell ref="L10:L11"/>
    <mergeCell ref="A10:A11"/>
    <mergeCell ref="B10:B11"/>
    <mergeCell ref="C10:C11"/>
    <mergeCell ref="D10:D11"/>
    <mergeCell ref="E10:E11"/>
    <mergeCell ref="L5:L6"/>
    <mergeCell ref="D13:F13"/>
    <mergeCell ref="A12:A13"/>
    <mergeCell ref="J5:J6"/>
    <mergeCell ref="K5:K6"/>
    <mergeCell ref="M10:M11"/>
    <mergeCell ref="B9:C9"/>
    <mergeCell ref="D9:F9"/>
    <mergeCell ref="F10:F11"/>
    <mergeCell ref="G10:G11"/>
    <mergeCell ref="H10:H11"/>
    <mergeCell ref="I10:I11"/>
    <mergeCell ref="J10:J11"/>
    <mergeCell ref="L8:L9"/>
    <mergeCell ref="M8:M9"/>
    <mergeCell ref="J8:J9"/>
    <mergeCell ref="K8:K9"/>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F5496"/>
  </sheetPr>
  <dimension ref="A1:Y1000"/>
  <sheetViews>
    <sheetView zoomScale="70" zoomScaleNormal="70" workbookViewId="0">
      <selection sqref="A1:M1"/>
    </sheetView>
  </sheetViews>
  <sheetFormatPr baseColWidth="10" defaultColWidth="14.42578125" defaultRowHeight="15" customHeight="1" x14ac:dyDescent="0.25"/>
  <cols>
    <col min="1" max="1" width="36.5703125" style="95" customWidth="1"/>
    <col min="2" max="2" width="23.85546875" style="95" customWidth="1"/>
    <col min="3" max="3" width="99.7109375" style="95" customWidth="1"/>
    <col min="4" max="4" width="19.140625" style="95" customWidth="1"/>
    <col min="5" max="5" width="13" style="95" customWidth="1"/>
    <col min="6" max="6" width="26" style="95" customWidth="1"/>
    <col min="7" max="7" width="53" style="95" customWidth="1"/>
    <col min="8" max="8" width="25.42578125" style="95" customWidth="1"/>
    <col min="9" max="9" width="19.140625" style="95" customWidth="1"/>
    <col min="10" max="10" width="80.140625" style="95" customWidth="1"/>
    <col min="11" max="11" width="61.85546875" style="95" customWidth="1"/>
    <col min="12" max="12" width="54" style="95" customWidth="1"/>
    <col min="13" max="13" width="81.140625" style="95" customWidth="1"/>
    <col min="14" max="25" width="10.7109375" style="95" customWidth="1"/>
    <col min="26" max="16384" width="14.42578125" style="95"/>
  </cols>
  <sheetData>
    <row r="1" spans="1:25" ht="18.600000000000001" customHeight="1" x14ac:dyDescent="0.25">
      <c r="A1" s="171" t="s">
        <v>129</v>
      </c>
      <c r="B1" s="156"/>
      <c r="C1" s="156"/>
      <c r="D1" s="156"/>
      <c r="E1" s="156"/>
      <c r="F1" s="156"/>
      <c r="G1" s="156"/>
      <c r="H1" s="156"/>
      <c r="I1" s="156"/>
      <c r="J1" s="156"/>
      <c r="K1" s="156"/>
      <c r="L1" s="156"/>
      <c r="M1" s="157"/>
      <c r="N1" s="4"/>
      <c r="O1" s="5"/>
      <c r="P1" s="5"/>
      <c r="Q1" s="5"/>
      <c r="R1" s="5"/>
      <c r="S1" s="5"/>
      <c r="T1" s="5"/>
      <c r="U1" s="5"/>
      <c r="V1" s="5"/>
      <c r="W1" s="5"/>
      <c r="X1" s="5"/>
      <c r="Y1" s="5"/>
    </row>
    <row r="2" spans="1:25" ht="23.1" customHeight="1" x14ac:dyDescent="0.25">
      <c r="A2" s="167" t="s">
        <v>18</v>
      </c>
      <c r="B2" s="168" t="s">
        <v>19</v>
      </c>
      <c r="C2" s="169"/>
      <c r="D2" s="169"/>
      <c r="E2" s="169"/>
      <c r="F2" s="170"/>
      <c r="G2" s="168" t="s">
        <v>20</v>
      </c>
      <c r="H2" s="169"/>
      <c r="I2" s="170"/>
      <c r="J2" s="165" t="s">
        <v>21</v>
      </c>
      <c r="K2" s="165" t="s">
        <v>22</v>
      </c>
      <c r="L2" s="165" t="s">
        <v>23</v>
      </c>
      <c r="M2" s="165" t="s">
        <v>5</v>
      </c>
      <c r="N2" s="4"/>
      <c r="O2" s="5"/>
      <c r="P2" s="5">
        <f>100-69.55</f>
        <v>30.450000000000003</v>
      </c>
      <c r="Q2" s="5"/>
      <c r="R2" s="5"/>
      <c r="S2" s="5"/>
      <c r="T2" s="5"/>
      <c r="U2" s="5"/>
      <c r="V2" s="5"/>
      <c r="W2" s="5"/>
      <c r="X2" s="5"/>
      <c r="Y2" s="5"/>
    </row>
    <row r="3" spans="1:25" ht="24.6" customHeight="1" x14ac:dyDescent="0.25">
      <c r="A3" s="166"/>
      <c r="B3" s="168" t="s">
        <v>24</v>
      </c>
      <c r="C3" s="170"/>
      <c r="D3" s="168" t="s">
        <v>25</v>
      </c>
      <c r="E3" s="169"/>
      <c r="F3" s="170"/>
      <c r="G3" s="59" t="s">
        <v>26</v>
      </c>
      <c r="H3" s="59" t="s">
        <v>27</v>
      </c>
      <c r="I3" s="59" t="s">
        <v>28</v>
      </c>
      <c r="J3" s="166"/>
      <c r="K3" s="166"/>
      <c r="L3" s="166"/>
      <c r="M3" s="166"/>
      <c r="N3" s="4"/>
      <c r="O3" s="5"/>
      <c r="P3" s="5"/>
      <c r="Q3" s="5"/>
      <c r="R3" s="5"/>
      <c r="S3" s="5"/>
      <c r="T3" s="5"/>
      <c r="U3" s="5"/>
      <c r="V3" s="5"/>
      <c r="W3" s="5"/>
      <c r="X3" s="5"/>
      <c r="Y3" s="5"/>
    </row>
    <row r="4" spans="1:25" ht="280.5" customHeight="1" x14ac:dyDescent="0.25">
      <c r="A4" s="120" t="s">
        <v>412</v>
      </c>
      <c r="B4" s="120" t="s">
        <v>411</v>
      </c>
      <c r="C4" s="120" t="s">
        <v>410</v>
      </c>
      <c r="D4" s="121">
        <v>2122527898</v>
      </c>
      <c r="E4" s="122">
        <f>D4/2573903585</f>
        <v>0.8246338015027086</v>
      </c>
      <c r="F4" s="120" t="s">
        <v>416</v>
      </c>
      <c r="G4" s="120" t="s">
        <v>417</v>
      </c>
      <c r="H4" s="47" t="s">
        <v>130</v>
      </c>
      <c r="I4" s="120" t="s">
        <v>131</v>
      </c>
      <c r="J4" s="120" t="s">
        <v>438</v>
      </c>
      <c r="K4" s="120" t="s">
        <v>414</v>
      </c>
      <c r="L4" s="120" t="s">
        <v>132</v>
      </c>
      <c r="M4" s="120" t="s">
        <v>413</v>
      </c>
      <c r="N4" s="4"/>
      <c r="O4" s="5"/>
      <c r="P4" s="5"/>
      <c r="Q4" s="5"/>
      <c r="R4" s="5"/>
      <c r="S4" s="5"/>
      <c r="T4" s="5"/>
      <c r="U4" s="5"/>
      <c r="V4" s="5"/>
      <c r="W4" s="5"/>
      <c r="X4" s="5"/>
      <c r="Y4" s="5"/>
    </row>
    <row r="5" spans="1:25" ht="30" customHeight="1" x14ac:dyDescent="0.25">
      <c r="A5" s="167" t="s">
        <v>30</v>
      </c>
      <c r="B5" s="168" t="s">
        <v>19</v>
      </c>
      <c r="C5" s="169"/>
      <c r="D5" s="169"/>
      <c r="E5" s="169"/>
      <c r="F5" s="170"/>
      <c r="G5" s="168" t="s">
        <v>20</v>
      </c>
      <c r="H5" s="169"/>
      <c r="I5" s="170"/>
      <c r="J5" s="165" t="s">
        <v>21</v>
      </c>
      <c r="K5" s="165" t="s">
        <v>22</v>
      </c>
      <c r="L5" s="165" t="s">
        <v>23</v>
      </c>
      <c r="M5" s="165" t="s">
        <v>5</v>
      </c>
      <c r="N5" s="4"/>
      <c r="O5" s="5"/>
      <c r="P5" s="5"/>
      <c r="Q5" s="5"/>
      <c r="R5" s="5"/>
      <c r="S5" s="5"/>
      <c r="T5" s="5"/>
      <c r="U5" s="5"/>
      <c r="V5" s="5"/>
      <c r="W5" s="5"/>
      <c r="X5" s="5"/>
      <c r="Y5" s="5"/>
    </row>
    <row r="6" spans="1:25" ht="30" customHeight="1" x14ac:dyDescent="0.25">
      <c r="A6" s="166"/>
      <c r="B6" s="168" t="s">
        <v>24</v>
      </c>
      <c r="C6" s="170"/>
      <c r="D6" s="168" t="s">
        <v>25</v>
      </c>
      <c r="E6" s="169"/>
      <c r="F6" s="170"/>
      <c r="G6" s="59" t="s">
        <v>26</v>
      </c>
      <c r="H6" s="59" t="s">
        <v>42</v>
      </c>
      <c r="I6" s="59" t="s">
        <v>28</v>
      </c>
      <c r="J6" s="166"/>
      <c r="K6" s="166"/>
      <c r="L6" s="166"/>
      <c r="M6" s="166"/>
      <c r="N6" s="4"/>
      <c r="O6" s="5"/>
      <c r="P6" s="5"/>
      <c r="Q6" s="5"/>
      <c r="R6" s="5"/>
      <c r="S6" s="5"/>
      <c r="T6" s="5"/>
      <c r="U6" s="5"/>
      <c r="V6" s="5"/>
      <c r="W6" s="5"/>
      <c r="X6" s="5"/>
      <c r="Y6" s="5"/>
    </row>
    <row r="7" spans="1:25" ht="40.5" customHeight="1" x14ac:dyDescent="0.25">
      <c r="A7" s="172" t="s">
        <v>278</v>
      </c>
      <c r="B7" s="172" t="s">
        <v>279</v>
      </c>
      <c r="C7" s="172" t="s">
        <v>289</v>
      </c>
      <c r="D7" s="173">
        <v>2799455290</v>
      </c>
      <c r="E7" s="176">
        <f>D7/259375739881</f>
        <v>1.0793049848395124E-2</v>
      </c>
      <c r="F7" s="182" t="s">
        <v>290</v>
      </c>
      <c r="G7" s="172" t="s">
        <v>280</v>
      </c>
      <c r="H7" s="175" t="s">
        <v>133</v>
      </c>
      <c r="I7" s="181" t="s">
        <v>134</v>
      </c>
      <c r="J7" s="172" t="s">
        <v>291</v>
      </c>
      <c r="K7" s="172" t="s">
        <v>281</v>
      </c>
      <c r="L7" s="172" t="s">
        <v>135</v>
      </c>
      <c r="M7" s="172" t="s">
        <v>136</v>
      </c>
      <c r="N7" s="6"/>
      <c r="O7" s="7"/>
      <c r="P7" s="7"/>
      <c r="Q7" s="7"/>
      <c r="R7" s="7"/>
      <c r="S7" s="7"/>
      <c r="T7" s="7"/>
      <c r="U7" s="7"/>
      <c r="V7" s="7"/>
      <c r="W7" s="7"/>
      <c r="X7" s="7"/>
      <c r="Y7" s="7"/>
    </row>
    <row r="8" spans="1:25" ht="45.75" customHeight="1" x14ac:dyDescent="0.25">
      <c r="A8" s="174"/>
      <c r="B8" s="174"/>
      <c r="C8" s="174"/>
      <c r="D8" s="174"/>
      <c r="E8" s="174"/>
      <c r="F8" s="174"/>
      <c r="G8" s="174"/>
      <c r="H8" s="174"/>
      <c r="I8" s="174"/>
      <c r="J8" s="174"/>
      <c r="K8" s="174"/>
      <c r="L8" s="174"/>
      <c r="M8" s="174"/>
      <c r="N8" s="6"/>
      <c r="O8" s="7"/>
      <c r="P8" s="7"/>
      <c r="Q8" s="7"/>
      <c r="R8" s="7"/>
      <c r="S8" s="7"/>
      <c r="T8" s="7"/>
      <c r="U8" s="7"/>
      <c r="V8" s="7"/>
      <c r="W8" s="7"/>
      <c r="X8" s="7"/>
      <c r="Y8" s="7"/>
    </row>
    <row r="9" spans="1:25" ht="68.25" customHeight="1" x14ac:dyDescent="0.25">
      <c r="A9" s="174"/>
      <c r="B9" s="174"/>
      <c r="C9" s="174"/>
      <c r="D9" s="174"/>
      <c r="E9" s="174"/>
      <c r="F9" s="174"/>
      <c r="G9" s="174"/>
      <c r="H9" s="174"/>
      <c r="I9" s="174"/>
      <c r="J9" s="174"/>
      <c r="K9" s="174"/>
      <c r="L9" s="174"/>
      <c r="M9" s="174"/>
      <c r="N9" s="6"/>
      <c r="O9" s="7"/>
      <c r="P9" s="7"/>
      <c r="Q9" s="7"/>
      <c r="R9" s="7"/>
      <c r="S9" s="7"/>
      <c r="T9" s="7"/>
      <c r="U9" s="7"/>
      <c r="V9" s="7"/>
      <c r="W9" s="7"/>
      <c r="X9" s="7"/>
      <c r="Y9" s="7"/>
    </row>
    <row r="10" spans="1:25" ht="169.5" customHeight="1" x14ac:dyDescent="0.25">
      <c r="A10" s="166"/>
      <c r="B10" s="166"/>
      <c r="C10" s="166"/>
      <c r="D10" s="166"/>
      <c r="E10" s="166"/>
      <c r="F10" s="180"/>
      <c r="G10" s="166"/>
      <c r="H10" s="166"/>
      <c r="I10" s="166"/>
      <c r="J10" s="166"/>
      <c r="K10" s="166"/>
      <c r="L10" s="166"/>
      <c r="M10" s="166"/>
      <c r="N10" s="6"/>
      <c r="O10" s="7"/>
      <c r="P10" s="7"/>
      <c r="Q10" s="7"/>
      <c r="R10" s="7"/>
      <c r="S10" s="7"/>
      <c r="T10" s="7"/>
      <c r="U10" s="7"/>
      <c r="V10" s="7"/>
      <c r="W10" s="7"/>
      <c r="X10" s="7"/>
      <c r="Y10" s="7"/>
    </row>
    <row r="11" spans="1:25" ht="30" customHeight="1" x14ac:dyDescent="0.25">
      <c r="A11" s="167" t="s">
        <v>34</v>
      </c>
      <c r="B11" s="168" t="s">
        <v>19</v>
      </c>
      <c r="C11" s="169"/>
      <c r="D11" s="169"/>
      <c r="E11" s="169"/>
      <c r="F11" s="170"/>
      <c r="G11" s="168" t="s">
        <v>20</v>
      </c>
      <c r="H11" s="169"/>
      <c r="I11" s="170"/>
      <c r="J11" s="165" t="s">
        <v>21</v>
      </c>
      <c r="K11" s="165" t="s">
        <v>22</v>
      </c>
      <c r="L11" s="165" t="s">
        <v>23</v>
      </c>
      <c r="M11" s="165" t="s">
        <v>5</v>
      </c>
      <c r="N11" s="6"/>
      <c r="O11" s="7"/>
      <c r="P11" s="7"/>
      <c r="Q11" s="7"/>
      <c r="R11" s="7"/>
      <c r="S11" s="7"/>
      <c r="T11" s="7"/>
      <c r="U11" s="7"/>
      <c r="V11" s="7"/>
      <c r="W11" s="7"/>
      <c r="X11" s="7"/>
      <c r="Y11" s="7"/>
    </row>
    <row r="12" spans="1:25" ht="30" customHeight="1" x14ac:dyDescent="0.25">
      <c r="A12" s="180"/>
      <c r="B12" s="177" t="s">
        <v>24</v>
      </c>
      <c r="C12" s="179"/>
      <c r="D12" s="177" t="s">
        <v>25</v>
      </c>
      <c r="E12" s="178"/>
      <c r="F12" s="179"/>
      <c r="G12" s="60" t="s">
        <v>26</v>
      </c>
      <c r="H12" s="60" t="s">
        <v>42</v>
      </c>
      <c r="I12" s="60" t="s">
        <v>28</v>
      </c>
      <c r="J12" s="180"/>
      <c r="K12" s="180"/>
      <c r="L12" s="180"/>
      <c r="M12" s="180"/>
      <c r="N12" s="6"/>
      <c r="O12" s="7"/>
      <c r="P12" s="7"/>
      <c r="Q12" s="7"/>
      <c r="R12" s="7"/>
      <c r="S12" s="7"/>
      <c r="T12" s="7"/>
      <c r="U12" s="7"/>
      <c r="V12" s="7"/>
      <c r="W12" s="7"/>
      <c r="X12" s="7"/>
      <c r="Y12" s="7"/>
    </row>
    <row r="13" spans="1:25" ht="326.25" customHeight="1" x14ac:dyDescent="0.25">
      <c r="A13" s="62" t="s">
        <v>282</v>
      </c>
      <c r="B13" s="62" t="s">
        <v>283</v>
      </c>
      <c r="C13" s="58" t="s">
        <v>288</v>
      </c>
      <c r="D13" s="46">
        <v>1685016793</v>
      </c>
      <c r="E13" s="61">
        <f>D13/3585939534</f>
        <v>0.46989548402128745</v>
      </c>
      <c r="F13" s="63" t="s">
        <v>284</v>
      </c>
      <c r="G13" s="62" t="s">
        <v>285</v>
      </c>
      <c r="H13" s="46" t="s">
        <v>137</v>
      </c>
      <c r="I13" s="124" t="s">
        <v>65</v>
      </c>
      <c r="J13" s="62" t="s">
        <v>277</v>
      </c>
      <c r="K13" s="62" t="s">
        <v>286</v>
      </c>
      <c r="L13" s="62" t="s">
        <v>138</v>
      </c>
      <c r="M13" s="62" t="s">
        <v>287</v>
      </c>
      <c r="N13" s="6"/>
      <c r="O13" s="6"/>
      <c r="P13" s="6"/>
      <c r="Q13" s="6"/>
      <c r="R13" s="6"/>
      <c r="S13" s="6"/>
      <c r="T13" s="6"/>
      <c r="U13" s="6"/>
      <c r="V13" s="6"/>
      <c r="W13" s="6"/>
      <c r="X13" s="6"/>
      <c r="Y13" s="6"/>
    </row>
    <row r="14" spans="1:25" ht="15.75" customHeight="1" x14ac:dyDescent="0.25">
      <c r="A14" s="107"/>
      <c r="B14" s="107"/>
      <c r="C14" s="107"/>
      <c r="D14" s="107"/>
      <c r="E14" s="107"/>
      <c r="F14" s="107"/>
      <c r="G14" s="107"/>
      <c r="H14" s="107"/>
      <c r="I14" s="107"/>
      <c r="J14" s="107"/>
      <c r="K14" s="107"/>
      <c r="L14" s="123"/>
      <c r="M14" s="107"/>
      <c r="N14" s="6"/>
      <c r="O14" s="6"/>
      <c r="P14" s="6"/>
      <c r="Q14" s="6"/>
      <c r="R14" s="6"/>
      <c r="S14" s="6"/>
      <c r="T14" s="6"/>
      <c r="U14" s="6"/>
      <c r="V14" s="6"/>
      <c r="W14" s="6"/>
      <c r="X14" s="6"/>
      <c r="Y14" s="6"/>
    </row>
    <row r="15" spans="1:25" ht="15.75" customHeight="1" x14ac:dyDescent="0.25">
      <c r="A15" s="107"/>
      <c r="B15" s="107"/>
      <c r="C15" s="107"/>
      <c r="D15" s="107"/>
      <c r="E15" s="107"/>
      <c r="F15" s="107"/>
      <c r="G15" s="107"/>
      <c r="H15" s="107"/>
      <c r="I15" s="107"/>
      <c r="J15" s="107"/>
      <c r="K15" s="107"/>
      <c r="L15" s="125"/>
      <c r="M15" s="107"/>
      <c r="N15" s="6"/>
      <c r="O15" s="6"/>
      <c r="P15" s="6"/>
      <c r="Q15" s="6"/>
      <c r="R15" s="6"/>
      <c r="S15" s="6"/>
      <c r="T15" s="6"/>
      <c r="U15" s="6"/>
      <c r="V15" s="6"/>
      <c r="W15" s="6"/>
      <c r="X15" s="6"/>
      <c r="Y15" s="6"/>
    </row>
    <row r="16" spans="1:25" ht="15.75" customHeight="1" x14ac:dyDescent="0.25">
      <c r="A16" s="107"/>
      <c r="B16" s="107"/>
      <c r="C16" s="107"/>
      <c r="D16" s="107"/>
      <c r="E16" s="107"/>
      <c r="F16" s="107"/>
      <c r="G16" s="107"/>
      <c r="H16" s="107"/>
      <c r="I16" s="107"/>
      <c r="J16" s="107"/>
      <c r="K16" s="107"/>
      <c r="L16" s="125"/>
      <c r="M16" s="107"/>
      <c r="N16" s="6"/>
      <c r="O16" s="6"/>
      <c r="P16" s="6"/>
      <c r="Q16" s="6"/>
      <c r="R16" s="6"/>
      <c r="S16" s="6"/>
      <c r="T16" s="6"/>
      <c r="U16" s="6"/>
      <c r="V16" s="6"/>
      <c r="W16" s="6"/>
      <c r="X16" s="6"/>
      <c r="Y16" s="6"/>
    </row>
    <row r="17" spans="1:25" ht="15.75" customHeight="1" x14ac:dyDescent="0.25">
      <c r="A17" s="6"/>
      <c r="B17" s="6"/>
      <c r="C17" s="6"/>
      <c r="D17" s="6"/>
      <c r="E17" s="6"/>
      <c r="F17" s="6"/>
      <c r="G17" s="6"/>
      <c r="H17" s="6"/>
      <c r="I17" s="6"/>
      <c r="J17" s="6"/>
      <c r="K17" s="6"/>
      <c r="L17" s="6"/>
      <c r="M17" s="6"/>
      <c r="N17" s="6"/>
      <c r="O17" s="6"/>
      <c r="P17" s="6"/>
      <c r="Q17" s="6"/>
      <c r="R17" s="6"/>
      <c r="S17" s="6"/>
      <c r="T17" s="6"/>
      <c r="U17" s="6"/>
      <c r="V17" s="6"/>
      <c r="W17" s="6"/>
      <c r="X17" s="6"/>
      <c r="Y17" s="6"/>
    </row>
    <row r="18" spans="1:25" ht="1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row>
    <row r="19" spans="1:25" ht="15" customHeight="1" x14ac:dyDescent="0.25">
      <c r="A19" s="7"/>
      <c r="B19" s="7"/>
      <c r="C19" s="7"/>
      <c r="D19" s="7"/>
      <c r="E19" s="7"/>
      <c r="F19" s="7"/>
      <c r="G19" s="7"/>
      <c r="H19" s="7"/>
      <c r="I19" s="7"/>
      <c r="J19" s="7"/>
      <c r="K19" s="7"/>
      <c r="L19" s="7"/>
      <c r="M19" s="7"/>
      <c r="N19" s="7"/>
      <c r="O19" s="6"/>
      <c r="P19" s="6"/>
      <c r="Q19" s="6"/>
      <c r="R19" s="6"/>
      <c r="S19" s="6"/>
      <c r="T19" s="6"/>
      <c r="U19" s="6"/>
      <c r="V19" s="6"/>
      <c r="W19" s="6"/>
      <c r="X19" s="6"/>
      <c r="Y19" s="6"/>
    </row>
    <row r="20" spans="1:25" ht="15" customHeight="1" x14ac:dyDescent="0.25">
      <c r="A20" s="7"/>
      <c r="B20" s="7"/>
      <c r="C20" s="7"/>
      <c r="D20" s="7"/>
      <c r="E20" s="7"/>
      <c r="F20" s="7"/>
      <c r="G20" s="7"/>
      <c r="H20" s="7"/>
      <c r="I20" s="7"/>
      <c r="J20" s="7"/>
      <c r="K20" s="7"/>
      <c r="L20" s="7"/>
      <c r="M20" s="7"/>
      <c r="N20" s="7"/>
      <c r="O20" s="6"/>
      <c r="P20" s="6"/>
      <c r="Q20" s="6"/>
      <c r="R20" s="6"/>
      <c r="S20" s="6"/>
      <c r="T20" s="6"/>
      <c r="U20" s="6"/>
      <c r="V20" s="6"/>
      <c r="W20" s="6"/>
      <c r="X20" s="6"/>
      <c r="Y20" s="6"/>
    </row>
    <row r="21" spans="1:25" ht="15" customHeight="1" x14ac:dyDescent="0.25">
      <c r="A21" s="7"/>
      <c r="B21" s="7"/>
      <c r="C21" s="7"/>
      <c r="D21" s="7"/>
      <c r="E21" s="7"/>
      <c r="F21" s="7"/>
      <c r="G21" s="7"/>
      <c r="H21" s="7"/>
      <c r="I21" s="7"/>
      <c r="J21" s="7"/>
      <c r="K21" s="7"/>
      <c r="L21" s="7"/>
      <c r="M21" s="7"/>
      <c r="N21" s="7"/>
      <c r="O21" s="6"/>
      <c r="P21" s="6"/>
      <c r="Q21" s="6"/>
      <c r="R21" s="6"/>
      <c r="S21" s="6"/>
      <c r="T21" s="6"/>
      <c r="U21" s="6"/>
      <c r="V21" s="6"/>
      <c r="W21" s="6"/>
      <c r="X21" s="6"/>
      <c r="Y21" s="6"/>
    </row>
    <row r="22" spans="1:25" ht="15" customHeight="1" x14ac:dyDescent="0.25">
      <c r="A22" s="7"/>
      <c r="B22" s="7"/>
      <c r="C22" s="7"/>
      <c r="D22" s="7"/>
      <c r="E22" s="7"/>
      <c r="F22" s="7"/>
      <c r="G22" s="7"/>
      <c r="H22" s="7"/>
      <c r="I22" s="7"/>
      <c r="J22" s="7"/>
      <c r="K22" s="7"/>
      <c r="L22" s="7"/>
      <c r="M22" s="7"/>
      <c r="N22" s="7"/>
      <c r="O22" s="6"/>
      <c r="P22" s="6"/>
      <c r="Q22" s="6"/>
      <c r="R22" s="6"/>
      <c r="S22" s="6"/>
      <c r="T22" s="6"/>
      <c r="U22" s="6"/>
      <c r="V22" s="6"/>
      <c r="W22" s="6"/>
      <c r="X22" s="6"/>
      <c r="Y22" s="6"/>
    </row>
    <row r="23" spans="1:25" ht="15" customHeight="1" x14ac:dyDescent="0.25">
      <c r="A23" s="7"/>
      <c r="B23" s="7"/>
      <c r="C23" s="7"/>
      <c r="D23" s="7"/>
      <c r="E23" s="7"/>
      <c r="F23" s="7"/>
      <c r="G23" s="7"/>
      <c r="H23" s="7"/>
      <c r="I23" s="7"/>
      <c r="J23" s="7"/>
      <c r="K23" s="7"/>
      <c r="L23" s="7"/>
      <c r="M23" s="7"/>
      <c r="N23" s="7"/>
      <c r="O23" s="6"/>
      <c r="P23" s="6"/>
      <c r="Q23" s="6"/>
      <c r="R23" s="6"/>
      <c r="S23" s="6"/>
      <c r="T23" s="6"/>
      <c r="U23" s="6"/>
      <c r="V23" s="6"/>
      <c r="W23" s="6"/>
      <c r="X23" s="6"/>
      <c r="Y23" s="6"/>
    </row>
    <row r="24" spans="1:25" ht="15" customHeight="1" x14ac:dyDescent="0.25">
      <c r="A24" s="7"/>
      <c r="B24" s="7"/>
      <c r="C24" s="7"/>
      <c r="D24" s="7"/>
      <c r="E24" s="7"/>
      <c r="F24" s="7"/>
      <c r="G24" s="7"/>
      <c r="H24" s="7"/>
      <c r="I24" s="7"/>
      <c r="J24" s="7"/>
      <c r="K24" s="7"/>
      <c r="L24" s="7"/>
      <c r="M24" s="7"/>
      <c r="N24" s="7"/>
      <c r="O24" s="6"/>
      <c r="P24" s="6"/>
      <c r="Q24" s="6"/>
      <c r="R24" s="6"/>
      <c r="S24" s="6"/>
      <c r="T24" s="6"/>
      <c r="U24" s="6"/>
      <c r="V24" s="6"/>
      <c r="W24" s="6"/>
      <c r="X24" s="6"/>
      <c r="Y24" s="6"/>
    </row>
    <row r="25" spans="1:25" ht="15" customHeight="1" x14ac:dyDescent="0.25">
      <c r="A25" s="7"/>
      <c r="B25" s="7"/>
      <c r="C25" s="7"/>
      <c r="D25" s="7"/>
      <c r="E25" s="7"/>
      <c r="F25" s="7"/>
      <c r="G25" s="7"/>
      <c r="H25" s="7"/>
      <c r="I25" s="7"/>
      <c r="J25" s="7"/>
      <c r="K25" s="7"/>
      <c r="L25" s="7"/>
      <c r="M25" s="7"/>
      <c r="N25" s="7"/>
      <c r="O25" s="6"/>
      <c r="P25" s="6"/>
      <c r="Q25" s="6"/>
      <c r="R25" s="6"/>
      <c r="S25" s="6"/>
      <c r="T25" s="6"/>
      <c r="U25" s="6"/>
      <c r="V25" s="6"/>
      <c r="W25" s="6"/>
      <c r="X25" s="6"/>
      <c r="Y25" s="6"/>
    </row>
    <row r="26" spans="1:25" ht="1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row>
    <row r="27" spans="1:25" ht="1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row>
    <row r="28" spans="1:25" ht="1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row>
    <row r="29" spans="1:25" ht="1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row>
    <row r="30" spans="1:25" ht="1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row>
    <row r="31" spans="1:25" ht="1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row>
    <row r="32" spans="1:25" ht="1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row>
    <row r="33" spans="1:25" ht="1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row>
    <row r="34" spans="1:25" ht="1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row>
    <row r="35" spans="1:25" ht="1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row>
    <row r="36" spans="1:25" ht="1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row>
    <row r="37" spans="1:25" ht="1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row>
    <row r="38" spans="1:25" ht="1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row>
    <row r="39" spans="1:25" ht="1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row>
    <row r="40" spans="1:25" ht="1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row>
    <row r="41" spans="1:25" ht="1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row>
    <row r="42" spans="1:25" ht="1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row>
    <row r="43" spans="1:25" ht="1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row>
    <row r="44" spans="1:25" ht="1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row>
    <row r="45" spans="1:25" ht="1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row>
    <row r="46" spans="1:25" ht="1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row>
    <row r="47" spans="1:25" ht="1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row>
    <row r="48" spans="1:25" ht="1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row>
    <row r="49" spans="1:25" ht="1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row>
    <row r="50" spans="1:25" ht="1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row>
    <row r="51" spans="1:25" ht="1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row>
    <row r="52" spans="1:25" ht="1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row>
    <row r="53" spans="1:25" ht="1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row>
    <row r="54" spans="1:25" ht="1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row>
    <row r="55" spans="1:25" ht="1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row>
    <row r="56" spans="1:25" ht="1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row>
    <row r="57" spans="1:25" ht="1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row>
    <row r="58" spans="1:25" ht="1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row>
    <row r="59" spans="1:25" ht="1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row>
    <row r="60" spans="1:25" ht="1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row>
    <row r="61" spans="1:25" ht="1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row>
    <row r="62" spans="1:25" ht="1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row>
    <row r="63" spans="1:25" ht="1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row>
    <row r="64" spans="1:25" ht="1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row>
    <row r="65" spans="1:25" ht="1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row>
    <row r="66" spans="1:25" ht="1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row>
    <row r="67" spans="1:25" ht="1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row>
    <row r="68" spans="1:25" ht="1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row>
    <row r="69" spans="1:25" ht="1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row>
    <row r="70" spans="1:25" ht="1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row>
    <row r="71" spans="1:25" ht="1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row>
    <row r="72" spans="1:25" ht="1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row>
    <row r="73" spans="1:25" ht="1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row>
    <row r="74" spans="1:25" ht="1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row>
    <row r="75" spans="1:25" ht="1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row>
    <row r="76" spans="1:25" ht="1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row>
    <row r="77" spans="1:25" ht="1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row>
    <row r="78" spans="1:25" ht="1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row>
    <row r="79" spans="1:25" ht="1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row>
    <row r="80" spans="1:25" ht="1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row>
    <row r="81" spans="1:25" ht="1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row>
    <row r="82" spans="1:25" ht="1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row>
    <row r="83" spans="1:25" ht="1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row>
    <row r="84" spans="1:25" ht="1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row>
    <row r="85" spans="1:25" ht="1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row>
    <row r="86" spans="1:25" ht="1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row>
    <row r="87" spans="1:25" ht="1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row>
    <row r="88" spans="1:25" ht="1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row>
    <row r="89" spans="1:25" ht="1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row>
    <row r="90" spans="1:25" ht="1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row>
    <row r="91" spans="1:25" ht="1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row>
    <row r="92" spans="1:25" ht="1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row>
    <row r="93" spans="1:25" ht="1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row>
    <row r="94" spans="1:25" ht="1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row>
    <row r="95" spans="1:25" ht="1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row>
    <row r="96" spans="1:25" ht="1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row>
    <row r="97" spans="1:25" ht="1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row>
    <row r="98" spans="1:25" ht="1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row>
    <row r="99" spans="1:25" ht="1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row>
    <row r="100" spans="1:25" ht="1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ht="1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ht="1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ht="1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ht="1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ht="1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ht="1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ht="1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ht="1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ht="1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ht="1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ht="1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ht="1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ht="1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ht="1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ht="1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ht="1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ht="1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ht="1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ht="1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ht="1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ht="1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ht="1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ht="1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ht="1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ht="1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ht="1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ht="1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ht="1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ht="1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ht="1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ht="1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ht="1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ht="1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ht="1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ht="1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ht="1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ht="1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ht="1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ht="1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ht="1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ht="1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ht="1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ht="1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ht="1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ht="1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ht="1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ht="1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ht="1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ht="1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ht="1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ht="1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ht="1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ht="1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ht="1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ht="1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ht="1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ht="1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ht="1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ht="1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ht="1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ht="1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ht="1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ht="1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ht="1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ht="1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ht="1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ht="1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ht="1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ht="1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ht="1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ht="1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ht="1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ht="1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ht="1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ht="1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ht="1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ht="1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ht="1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ht="1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ht="1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ht="1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ht="1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ht="1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ht="1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ht="1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ht="1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ht="1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ht="1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ht="1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ht="1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ht="1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ht="1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ht="1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ht="1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ht="1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ht="1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ht="1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ht="1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ht="1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ht="1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ht="1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ht="1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ht="1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ht="1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ht="1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ht="1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ht="1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ht="1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ht="1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ht="1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ht="1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ht="1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ht="1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ht="1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ht="1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ht="15.75" customHeight="1" x14ac:dyDescent="0.25">
      <c r="A216" s="7"/>
      <c r="B216" s="7"/>
      <c r="C216" s="7"/>
      <c r="D216" s="7"/>
      <c r="E216" s="7"/>
      <c r="F216" s="7"/>
      <c r="G216" s="7"/>
      <c r="H216" s="7"/>
      <c r="I216" s="7"/>
      <c r="J216" s="7"/>
      <c r="K216" s="7"/>
      <c r="L216" s="7"/>
      <c r="M216" s="7"/>
      <c r="N216" s="6"/>
      <c r="O216" s="7"/>
      <c r="P216" s="7"/>
      <c r="Q216" s="7"/>
      <c r="R216" s="7"/>
      <c r="S216" s="7"/>
      <c r="T216" s="7"/>
      <c r="U216" s="7"/>
      <c r="V216" s="7"/>
      <c r="W216" s="7"/>
      <c r="X216" s="7"/>
      <c r="Y216" s="7"/>
    </row>
    <row r="217" spans="1:25" ht="15.75" customHeight="1" x14ac:dyDescent="0.25">
      <c r="A217" s="7"/>
      <c r="B217" s="7"/>
      <c r="C217" s="7"/>
      <c r="D217" s="7"/>
      <c r="E217" s="7"/>
      <c r="F217" s="7"/>
      <c r="G217" s="7"/>
      <c r="H217" s="7"/>
      <c r="I217" s="7"/>
      <c r="J217" s="7"/>
      <c r="K217" s="7"/>
      <c r="L217" s="7"/>
      <c r="M217" s="7"/>
      <c r="N217" s="6"/>
      <c r="O217" s="7"/>
      <c r="P217" s="7"/>
      <c r="Q217" s="7"/>
      <c r="R217" s="7"/>
      <c r="S217" s="7"/>
      <c r="T217" s="7"/>
      <c r="U217" s="7"/>
      <c r="V217" s="7"/>
      <c r="W217" s="7"/>
      <c r="X217" s="7"/>
      <c r="Y217" s="7"/>
    </row>
    <row r="218" spans="1:25" ht="15.75" customHeight="1" x14ac:dyDescent="0.25">
      <c r="A218" s="7"/>
      <c r="B218" s="7"/>
      <c r="C218" s="7"/>
      <c r="D218" s="7"/>
      <c r="E218" s="7"/>
      <c r="F218" s="7"/>
      <c r="G218" s="7"/>
      <c r="H218" s="7"/>
      <c r="I218" s="7"/>
      <c r="J218" s="7"/>
      <c r="K218" s="7"/>
      <c r="L218" s="7"/>
      <c r="M218" s="7"/>
      <c r="N218" s="6"/>
      <c r="O218" s="7"/>
      <c r="P218" s="7"/>
      <c r="Q218" s="7"/>
      <c r="R218" s="7"/>
      <c r="S218" s="7"/>
      <c r="T218" s="7"/>
      <c r="U218" s="7"/>
      <c r="V218" s="7"/>
      <c r="W218" s="7"/>
      <c r="X218" s="7"/>
      <c r="Y218" s="7"/>
    </row>
    <row r="219" spans="1:25" ht="15.75" customHeight="1" x14ac:dyDescent="0.25">
      <c r="A219" s="7"/>
      <c r="B219" s="7"/>
      <c r="C219" s="7"/>
      <c r="D219" s="7"/>
      <c r="E219" s="7"/>
      <c r="F219" s="7"/>
      <c r="G219" s="7"/>
      <c r="H219" s="7"/>
      <c r="I219" s="7"/>
      <c r="J219" s="7"/>
      <c r="K219" s="7"/>
      <c r="L219" s="7"/>
      <c r="M219" s="7"/>
      <c r="N219" s="6"/>
      <c r="O219" s="7"/>
      <c r="P219" s="7"/>
      <c r="Q219" s="7"/>
      <c r="R219" s="7"/>
      <c r="S219" s="7"/>
      <c r="T219" s="7"/>
      <c r="U219" s="7"/>
      <c r="V219" s="7"/>
      <c r="W219" s="7"/>
      <c r="X219" s="7"/>
      <c r="Y219" s="7"/>
    </row>
    <row r="220" spans="1:25" ht="15.75" customHeight="1" x14ac:dyDescent="0.25">
      <c r="A220" s="7"/>
      <c r="B220" s="7"/>
      <c r="C220" s="7"/>
      <c r="D220" s="7"/>
      <c r="E220" s="7"/>
      <c r="F220" s="7"/>
      <c r="G220" s="7"/>
      <c r="H220" s="7"/>
      <c r="I220" s="7"/>
      <c r="J220" s="7"/>
      <c r="K220" s="7"/>
      <c r="L220" s="7"/>
      <c r="M220" s="7"/>
      <c r="N220" s="6"/>
      <c r="O220" s="7"/>
      <c r="P220" s="7"/>
      <c r="Q220" s="7"/>
      <c r="R220" s="7"/>
      <c r="S220" s="7"/>
      <c r="T220" s="7"/>
      <c r="U220" s="7"/>
      <c r="V220" s="7"/>
      <c r="W220" s="7"/>
      <c r="X220" s="7"/>
      <c r="Y220" s="7"/>
    </row>
    <row r="221" spans="1:25" ht="15.75" customHeight="1" x14ac:dyDescent="0.25">
      <c r="A221" s="7"/>
      <c r="B221" s="7"/>
      <c r="C221" s="7"/>
      <c r="D221" s="7"/>
      <c r="E221" s="7"/>
      <c r="F221" s="7"/>
      <c r="G221" s="7"/>
      <c r="H221" s="7"/>
      <c r="I221" s="7"/>
      <c r="J221" s="7"/>
      <c r="K221" s="7"/>
      <c r="L221" s="7"/>
      <c r="M221" s="7"/>
      <c r="N221" s="6"/>
      <c r="O221" s="7"/>
      <c r="P221" s="7"/>
      <c r="Q221" s="7"/>
      <c r="R221" s="7"/>
      <c r="S221" s="7"/>
      <c r="T221" s="7"/>
      <c r="U221" s="7"/>
      <c r="V221" s="7"/>
      <c r="W221" s="7"/>
      <c r="X221" s="7"/>
      <c r="Y221" s="7"/>
    </row>
    <row r="222" spans="1:25" ht="15.75" customHeight="1" x14ac:dyDescent="0.25">
      <c r="A222" s="7"/>
      <c r="B222" s="7"/>
      <c r="C222" s="7"/>
      <c r="D222" s="7"/>
      <c r="E222" s="7"/>
      <c r="F222" s="7"/>
      <c r="G222" s="7"/>
      <c r="H222" s="7"/>
      <c r="I222" s="7"/>
      <c r="J222" s="7"/>
      <c r="K222" s="7"/>
      <c r="L222" s="7"/>
      <c r="M222" s="7"/>
      <c r="N222" s="6"/>
      <c r="O222" s="7"/>
      <c r="P222" s="7"/>
      <c r="Q222" s="7"/>
      <c r="R222" s="7"/>
      <c r="S222" s="7"/>
      <c r="T222" s="7"/>
      <c r="U222" s="7"/>
      <c r="V222" s="7"/>
      <c r="W222" s="7"/>
      <c r="X222" s="7"/>
      <c r="Y222" s="7"/>
    </row>
    <row r="223" spans="1:25" ht="15.75" customHeight="1" x14ac:dyDescent="0.25">
      <c r="A223" s="7"/>
      <c r="B223" s="7"/>
      <c r="C223" s="7"/>
      <c r="D223" s="7"/>
      <c r="E223" s="7"/>
      <c r="F223" s="7"/>
      <c r="G223" s="7"/>
      <c r="H223" s="7"/>
      <c r="I223" s="7"/>
      <c r="J223" s="7"/>
      <c r="K223" s="7"/>
      <c r="L223" s="7"/>
      <c r="M223" s="7"/>
      <c r="N223" s="6"/>
      <c r="O223" s="7"/>
      <c r="P223" s="7"/>
      <c r="Q223" s="7"/>
      <c r="R223" s="7"/>
      <c r="S223" s="7"/>
      <c r="T223" s="7"/>
      <c r="U223" s="7"/>
      <c r="V223" s="7"/>
      <c r="W223" s="7"/>
      <c r="X223" s="7"/>
      <c r="Y223" s="7"/>
    </row>
    <row r="224" spans="1:25" ht="15.75" customHeight="1" x14ac:dyDescent="0.25">
      <c r="A224" s="7"/>
      <c r="B224" s="7"/>
      <c r="C224" s="7"/>
      <c r="D224" s="7"/>
      <c r="E224" s="7"/>
      <c r="F224" s="7"/>
      <c r="G224" s="7"/>
      <c r="H224" s="7"/>
      <c r="I224" s="7"/>
      <c r="J224" s="7"/>
      <c r="K224" s="7"/>
      <c r="L224" s="7"/>
      <c r="M224" s="7"/>
      <c r="N224" s="6"/>
      <c r="O224" s="7"/>
      <c r="P224" s="7"/>
      <c r="Q224" s="7"/>
      <c r="R224" s="7"/>
      <c r="S224" s="7"/>
      <c r="T224" s="7"/>
      <c r="U224" s="7"/>
      <c r="V224" s="7"/>
      <c r="W224" s="7"/>
      <c r="X224" s="7"/>
      <c r="Y224" s="7"/>
    </row>
    <row r="225" spans="1:25" ht="15.75" customHeight="1" x14ac:dyDescent="0.25">
      <c r="A225" s="7"/>
      <c r="B225" s="7"/>
      <c r="C225" s="7"/>
      <c r="D225" s="7"/>
      <c r="E225" s="7"/>
      <c r="F225" s="7"/>
      <c r="G225" s="7"/>
      <c r="H225" s="7"/>
      <c r="I225" s="7"/>
      <c r="J225" s="7"/>
      <c r="K225" s="7"/>
      <c r="L225" s="7"/>
      <c r="M225" s="7"/>
      <c r="N225" s="6"/>
      <c r="O225" s="7"/>
      <c r="P225" s="7"/>
      <c r="Q225" s="7"/>
      <c r="R225" s="7"/>
      <c r="S225" s="7"/>
      <c r="T225" s="7"/>
      <c r="U225" s="7"/>
      <c r="V225" s="7"/>
      <c r="W225" s="7"/>
      <c r="X225" s="7"/>
      <c r="Y225" s="7"/>
    </row>
    <row r="226" spans="1:25" ht="15.75" customHeight="1" x14ac:dyDescent="0.25">
      <c r="A226" s="7"/>
      <c r="B226" s="7"/>
      <c r="C226" s="7"/>
      <c r="D226" s="7"/>
      <c r="E226" s="7"/>
      <c r="F226" s="7"/>
      <c r="G226" s="7"/>
      <c r="H226" s="7"/>
      <c r="I226" s="7"/>
      <c r="J226" s="7"/>
      <c r="K226" s="7"/>
      <c r="L226" s="7"/>
      <c r="M226" s="7"/>
      <c r="N226" s="6"/>
      <c r="O226" s="7"/>
      <c r="P226" s="7"/>
      <c r="Q226" s="7"/>
      <c r="R226" s="7"/>
      <c r="S226" s="7"/>
      <c r="T226" s="7"/>
      <c r="U226" s="7"/>
      <c r="V226" s="7"/>
      <c r="W226" s="7"/>
      <c r="X226" s="7"/>
      <c r="Y226" s="7"/>
    </row>
    <row r="227" spans="1:25" ht="15.75" customHeight="1" x14ac:dyDescent="0.25">
      <c r="A227" s="7"/>
      <c r="B227" s="7"/>
      <c r="C227" s="7"/>
      <c r="D227" s="7"/>
      <c r="E227" s="7"/>
      <c r="F227" s="7"/>
      <c r="G227" s="7"/>
      <c r="H227" s="7"/>
      <c r="I227" s="7"/>
      <c r="J227" s="7"/>
      <c r="K227" s="7"/>
      <c r="L227" s="7"/>
      <c r="M227" s="7"/>
      <c r="N227" s="6"/>
      <c r="O227" s="7"/>
      <c r="P227" s="7"/>
      <c r="Q227" s="7"/>
      <c r="R227" s="7"/>
      <c r="S227" s="7"/>
      <c r="T227" s="7"/>
      <c r="U227" s="7"/>
      <c r="V227" s="7"/>
      <c r="W227" s="7"/>
      <c r="X227" s="7"/>
      <c r="Y227" s="7"/>
    </row>
    <row r="228" spans="1:25" ht="15.75" customHeight="1" x14ac:dyDescent="0.25">
      <c r="A228" s="7"/>
      <c r="B228" s="7"/>
      <c r="C228" s="7"/>
      <c r="D228" s="7"/>
      <c r="E228" s="7"/>
      <c r="F228" s="7"/>
      <c r="G228" s="7"/>
      <c r="H228" s="7"/>
      <c r="I228" s="7"/>
      <c r="J228" s="7"/>
      <c r="K228" s="7"/>
      <c r="L228" s="7"/>
      <c r="M228" s="7"/>
      <c r="N228" s="6"/>
      <c r="O228" s="7"/>
      <c r="P228" s="7"/>
      <c r="Q228" s="7"/>
      <c r="R228" s="7"/>
      <c r="S228" s="7"/>
      <c r="T228" s="7"/>
      <c r="U228" s="7"/>
      <c r="V228" s="7"/>
      <c r="W228" s="7"/>
      <c r="X228" s="7"/>
      <c r="Y228" s="7"/>
    </row>
    <row r="229" spans="1:25" ht="15.75" customHeight="1" x14ac:dyDescent="0.25">
      <c r="A229" s="7"/>
      <c r="B229" s="7"/>
      <c r="C229" s="7"/>
      <c r="D229" s="7"/>
      <c r="E229" s="7"/>
      <c r="F229" s="7"/>
      <c r="G229" s="7"/>
      <c r="H229" s="7"/>
      <c r="I229" s="7"/>
      <c r="J229" s="7"/>
      <c r="K229" s="7"/>
      <c r="L229" s="7"/>
      <c r="M229" s="7"/>
      <c r="N229" s="6"/>
      <c r="O229" s="7"/>
      <c r="P229" s="7"/>
      <c r="Q229" s="7"/>
      <c r="R229" s="7"/>
      <c r="S229" s="7"/>
      <c r="T229" s="7"/>
      <c r="U229" s="7"/>
      <c r="V229" s="7"/>
      <c r="W229" s="7"/>
      <c r="X229" s="7"/>
      <c r="Y229" s="7"/>
    </row>
    <row r="230" spans="1:25" ht="15.75" customHeight="1" x14ac:dyDescent="0.25">
      <c r="A230" s="7"/>
      <c r="B230" s="7"/>
      <c r="C230" s="7"/>
      <c r="D230" s="7"/>
      <c r="E230" s="7"/>
      <c r="F230" s="7"/>
      <c r="G230" s="7"/>
      <c r="H230" s="7"/>
      <c r="I230" s="7"/>
      <c r="J230" s="7"/>
      <c r="K230" s="7"/>
      <c r="L230" s="7"/>
      <c r="M230" s="7"/>
      <c r="N230" s="6"/>
      <c r="O230" s="7"/>
      <c r="P230" s="7"/>
      <c r="Q230" s="7"/>
      <c r="R230" s="7"/>
      <c r="S230" s="7"/>
      <c r="T230" s="7"/>
      <c r="U230" s="7"/>
      <c r="V230" s="7"/>
      <c r="W230" s="7"/>
      <c r="X230" s="7"/>
      <c r="Y230" s="7"/>
    </row>
    <row r="231" spans="1:25" ht="15.75" customHeight="1" x14ac:dyDescent="0.25">
      <c r="A231" s="7"/>
      <c r="B231" s="7"/>
      <c r="C231" s="7"/>
      <c r="D231" s="7"/>
      <c r="E231" s="7"/>
      <c r="F231" s="7"/>
      <c r="G231" s="7"/>
      <c r="H231" s="7"/>
      <c r="I231" s="7"/>
      <c r="J231" s="7"/>
      <c r="K231" s="7"/>
      <c r="L231" s="7"/>
      <c r="M231" s="7"/>
      <c r="N231" s="6"/>
      <c r="O231" s="7"/>
      <c r="P231" s="7"/>
      <c r="Q231" s="7"/>
      <c r="R231" s="7"/>
      <c r="S231" s="7"/>
      <c r="T231" s="7"/>
      <c r="U231" s="7"/>
      <c r="V231" s="7"/>
      <c r="W231" s="7"/>
      <c r="X231" s="7"/>
      <c r="Y231" s="7"/>
    </row>
    <row r="232" spans="1:25" ht="15.75" customHeight="1" x14ac:dyDescent="0.25">
      <c r="A232" s="7"/>
      <c r="B232" s="7"/>
      <c r="C232" s="7"/>
      <c r="D232" s="7"/>
      <c r="E232" s="7"/>
      <c r="F232" s="7"/>
      <c r="G232" s="7"/>
      <c r="H232" s="7"/>
      <c r="I232" s="7"/>
      <c r="J232" s="7"/>
      <c r="K232" s="7"/>
      <c r="L232" s="7"/>
      <c r="M232" s="7"/>
      <c r="N232" s="6"/>
      <c r="O232" s="7"/>
      <c r="P232" s="7"/>
      <c r="Q232" s="7"/>
      <c r="R232" s="7"/>
      <c r="S232" s="7"/>
      <c r="T232" s="7"/>
      <c r="U232" s="7"/>
      <c r="V232" s="7"/>
      <c r="W232" s="7"/>
      <c r="X232" s="7"/>
      <c r="Y232" s="7"/>
    </row>
    <row r="233" spans="1:25" ht="15.75" customHeight="1" x14ac:dyDescent="0.25">
      <c r="A233" s="7"/>
      <c r="B233" s="7"/>
      <c r="C233" s="7"/>
      <c r="D233" s="7"/>
      <c r="E233" s="7"/>
      <c r="F233" s="7"/>
      <c r="G233" s="7"/>
      <c r="H233" s="7"/>
      <c r="I233" s="7"/>
      <c r="J233" s="7"/>
      <c r="K233" s="7"/>
      <c r="L233" s="7"/>
      <c r="M233" s="7"/>
      <c r="N233" s="6"/>
      <c r="O233" s="7"/>
      <c r="P233" s="7"/>
      <c r="Q233" s="7"/>
      <c r="R233" s="7"/>
      <c r="S233" s="7"/>
      <c r="T233" s="7"/>
      <c r="U233" s="7"/>
      <c r="V233" s="7"/>
      <c r="W233" s="7"/>
      <c r="X233" s="7"/>
      <c r="Y233" s="7"/>
    </row>
    <row r="234" spans="1:25" ht="15.75" customHeight="1" x14ac:dyDescent="0.25">
      <c r="A234" s="7"/>
      <c r="B234" s="7"/>
      <c r="C234" s="7"/>
      <c r="D234" s="7"/>
      <c r="E234" s="7"/>
      <c r="F234" s="7"/>
      <c r="G234" s="7"/>
      <c r="H234" s="7"/>
      <c r="I234" s="7"/>
      <c r="J234" s="7"/>
      <c r="K234" s="7"/>
      <c r="L234" s="7"/>
      <c r="M234" s="7"/>
      <c r="N234" s="6"/>
      <c r="O234" s="7"/>
      <c r="P234" s="7"/>
      <c r="Q234" s="7"/>
      <c r="R234" s="7"/>
      <c r="S234" s="7"/>
      <c r="T234" s="7"/>
      <c r="U234" s="7"/>
      <c r="V234" s="7"/>
      <c r="W234" s="7"/>
      <c r="X234" s="7"/>
      <c r="Y234" s="7"/>
    </row>
    <row r="235" spans="1:25" ht="15.75" customHeight="1" x14ac:dyDescent="0.25">
      <c r="A235" s="7"/>
      <c r="B235" s="7"/>
      <c r="C235" s="7"/>
      <c r="D235" s="7"/>
      <c r="E235" s="7"/>
      <c r="F235" s="7"/>
      <c r="G235" s="7"/>
      <c r="H235" s="7"/>
      <c r="I235" s="7"/>
      <c r="J235" s="7"/>
      <c r="K235" s="7"/>
      <c r="L235" s="7"/>
      <c r="M235" s="7"/>
      <c r="N235" s="6"/>
      <c r="O235" s="7"/>
      <c r="P235" s="7"/>
      <c r="Q235" s="7"/>
      <c r="R235" s="7"/>
      <c r="S235" s="7"/>
      <c r="T235" s="7"/>
      <c r="U235" s="7"/>
      <c r="V235" s="7"/>
      <c r="W235" s="7"/>
      <c r="X235" s="7"/>
      <c r="Y235" s="7"/>
    </row>
    <row r="236" spans="1:25" ht="15.75" customHeight="1" x14ac:dyDescent="0.25">
      <c r="A236" s="7"/>
      <c r="B236" s="7"/>
      <c r="C236" s="7"/>
      <c r="D236" s="7"/>
      <c r="E236" s="7"/>
      <c r="F236" s="7"/>
      <c r="G236" s="7"/>
      <c r="H236" s="7"/>
      <c r="I236" s="7"/>
      <c r="J236" s="7"/>
      <c r="K236" s="7"/>
      <c r="L236" s="7"/>
      <c r="M236" s="7"/>
      <c r="N236" s="6"/>
      <c r="O236" s="7"/>
      <c r="P236" s="7"/>
      <c r="Q236" s="7"/>
      <c r="R236" s="7"/>
      <c r="S236" s="7"/>
      <c r="T236" s="7"/>
      <c r="U236" s="7"/>
      <c r="V236" s="7"/>
      <c r="W236" s="7"/>
      <c r="X236" s="7"/>
      <c r="Y236" s="7"/>
    </row>
    <row r="237" spans="1:25" ht="15.75" customHeight="1" x14ac:dyDescent="0.25">
      <c r="A237" s="7"/>
      <c r="B237" s="7"/>
      <c r="C237" s="7"/>
      <c r="D237" s="7"/>
      <c r="E237" s="7"/>
      <c r="F237" s="7"/>
      <c r="G237" s="7"/>
      <c r="H237" s="7"/>
      <c r="I237" s="7"/>
      <c r="J237" s="7"/>
      <c r="K237" s="7"/>
      <c r="L237" s="7"/>
      <c r="M237" s="7"/>
      <c r="N237" s="6"/>
      <c r="O237" s="7"/>
      <c r="P237" s="7"/>
      <c r="Q237" s="7"/>
      <c r="R237" s="7"/>
      <c r="S237" s="7"/>
      <c r="T237" s="7"/>
      <c r="U237" s="7"/>
      <c r="V237" s="7"/>
      <c r="W237" s="7"/>
      <c r="X237" s="7"/>
      <c r="Y237" s="7"/>
    </row>
    <row r="238" spans="1:25" ht="15.75" customHeight="1" x14ac:dyDescent="0.25">
      <c r="A238" s="7"/>
      <c r="B238" s="7"/>
      <c r="C238" s="7"/>
      <c r="D238" s="7"/>
      <c r="E238" s="7"/>
      <c r="F238" s="7"/>
      <c r="G238" s="7"/>
      <c r="H238" s="7"/>
      <c r="I238" s="7"/>
      <c r="J238" s="7"/>
      <c r="K238" s="7"/>
      <c r="L238" s="7"/>
      <c r="M238" s="7"/>
      <c r="N238" s="6"/>
      <c r="O238" s="7"/>
      <c r="P238" s="7"/>
      <c r="Q238" s="7"/>
      <c r="R238" s="7"/>
      <c r="S238" s="7"/>
      <c r="T238" s="7"/>
      <c r="U238" s="7"/>
      <c r="V238" s="7"/>
      <c r="W238" s="7"/>
      <c r="X238" s="7"/>
      <c r="Y238" s="7"/>
    </row>
    <row r="239" spans="1:25" ht="15.75" customHeight="1" x14ac:dyDescent="0.25">
      <c r="A239" s="7"/>
      <c r="B239" s="7"/>
      <c r="C239" s="7"/>
      <c r="D239" s="7"/>
      <c r="E239" s="7"/>
      <c r="F239" s="7"/>
      <c r="G239" s="7"/>
      <c r="H239" s="7"/>
      <c r="I239" s="7"/>
      <c r="J239" s="7"/>
      <c r="K239" s="7"/>
      <c r="L239" s="7"/>
      <c r="M239" s="7"/>
      <c r="N239" s="6"/>
      <c r="O239" s="7"/>
      <c r="P239" s="7"/>
      <c r="Q239" s="7"/>
      <c r="R239" s="7"/>
      <c r="S239" s="7"/>
      <c r="T239" s="7"/>
      <c r="U239" s="7"/>
      <c r="V239" s="7"/>
      <c r="W239" s="7"/>
      <c r="X239" s="7"/>
      <c r="Y239" s="7"/>
    </row>
    <row r="240" spans="1:25" ht="15.75" customHeight="1" x14ac:dyDescent="0.25">
      <c r="A240" s="7"/>
      <c r="B240" s="7"/>
      <c r="C240" s="7"/>
      <c r="D240" s="7"/>
      <c r="E240" s="7"/>
      <c r="F240" s="7"/>
      <c r="G240" s="7"/>
      <c r="H240" s="7"/>
      <c r="I240" s="7"/>
      <c r="J240" s="7"/>
      <c r="K240" s="7"/>
      <c r="L240" s="7"/>
      <c r="M240" s="7"/>
      <c r="N240" s="6"/>
      <c r="O240" s="7"/>
      <c r="P240" s="7"/>
      <c r="Q240" s="7"/>
      <c r="R240" s="7"/>
      <c r="S240" s="7"/>
      <c r="T240" s="7"/>
      <c r="U240" s="7"/>
      <c r="V240" s="7"/>
      <c r="W240" s="7"/>
      <c r="X240" s="7"/>
      <c r="Y240" s="7"/>
    </row>
    <row r="241" spans="1:25" ht="15.75" customHeight="1" x14ac:dyDescent="0.25">
      <c r="A241" s="7"/>
      <c r="B241" s="7"/>
      <c r="C241" s="7"/>
      <c r="D241" s="7"/>
      <c r="E241" s="7"/>
      <c r="F241" s="7"/>
      <c r="G241" s="7"/>
      <c r="H241" s="7"/>
      <c r="I241" s="7"/>
      <c r="J241" s="7"/>
      <c r="K241" s="7"/>
      <c r="L241" s="7"/>
      <c r="M241" s="7"/>
      <c r="N241" s="6"/>
      <c r="O241" s="7"/>
      <c r="P241" s="7"/>
      <c r="Q241" s="7"/>
      <c r="R241" s="7"/>
      <c r="S241" s="7"/>
      <c r="T241" s="7"/>
      <c r="U241" s="7"/>
      <c r="V241" s="7"/>
      <c r="W241" s="7"/>
      <c r="X241" s="7"/>
      <c r="Y241" s="7"/>
    </row>
    <row r="242" spans="1:25" ht="15.75" customHeight="1" x14ac:dyDescent="0.25">
      <c r="A242" s="7"/>
      <c r="B242" s="7"/>
      <c r="C242" s="7"/>
      <c r="D242" s="7"/>
      <c r="E242" s="7"/>
      <c r="F242" s="7"/>
      <c r="G242" s="7"/>
      <c r="H242" s="7"/>
      <c r="I242" s="7"/>
      <c r="J242" s="7"/>
      <c r="K242" s="7"/>
      <c r="L242" s="7"/>
      <c r="M242" s="7"/>
      <c r="N242" s="6"/>
      <c r="O242" s="7"/>
      <c r="P242" s="7"/>
      <c r="Q242" s="7"/>
      <c r="R242" s="7"/>
      <c r="S242" s="7"/>
      <c r="T242" s="7"/>
      <c r="U242" s="7"/>
      <c r="V242" s="7"/>
      <c r="W242" s="7"/>
      <c r="X242" s="7"/>
      <c r="Y242" s="7"/>
    </row>
    <row r="243" spans="1:25" ht="15.75" customHeight="1" x14ac:dyDescent="0.25">
      <c r="A243" s="7"/>
      <c r="B243" s="7"/>
      <c r="C243" s="7"/>
      <c r="D243" s="7"/>
      <c r="E243" s="7"/>
      <c r="F243" s="7"/>
      <c r="G243" s="7"/>
      <c r="H243" s="7"/>
      <c r="I243" s="7"/>
      <c r="J243" s="7"/>
      <c r="K243" s="7"/>
      <c r="L243" s="7"/>
      <c r="M243" s="7"/>
      <c r="N243" s="6"/>
      <c r="O243" s="7"/>
      <c r="P243" s="7"/>
      <c r="Q243" s="7"/>
      <c r="R243" s="7"/>
      <c r="S243" s="7"/>
      <c r="T243" s="7"/>
      <c r="U243" s="7"/>
      <c r="V243" s="7"/>
      <c r="W243" s="7"/>
      <c r="X243" s="7"/>
      <c r="Y243" s="7"/>
    </row>
    <row r="244" spans="1:25" ht="15.75" customHeight="1" x14ac:dyDescent="0.25">
      <c r="A244" s="7"/>
      <c r="B244" s="7"/>
      <c r="C244" s="7"/>
      <c r="D244" s="7"/>
      <c r="E244" s="7"/>
      <c r="F244" s="7"/>
      <c r="G244" s="7"/>
      <c r="H244" s="7"/>
      <c r="I244" s="7"/>
      <c r="J244" s="7"/>
      <c r="K244" s="7"/>
      <c r="L244" s="7"/>
      <c r="M244" s="7"/>
      <c r="N244" s="6"/>
      <c r="O244" s="7"/>
      <c r="P244" s="7"/>
      <c r="Q244" s="7"/>
      <c r="R244" s="7"/>
      <c r="S244" s="7"/>
      <c r="T244" s="7"/>
      <c r="U244" s="7"/>
      <c r="V244" s="7"/>
      <c r="W244" s="7"/>
      <c r="X244" s="7"/>
      <c r="Y244" s="7"/>
    </row>
    <row r="245" spans="1:25" ht="15.75" customHeight="1" x14ac:dyDescent="0.25">
      <c r="A245" s="7"/>
      <c r="B245" s="7"/>
      <c r="C245" s="7"/>
      <c r="D245" s="7"/>
      <c r="E245" s="7"/>
      <c r="F245" s="7"/>
      <c r="G245" s="7"/>
      <c r="H245" s="7"/>
      <c r="I245" s="7"/>
      <c r="J245" s="7"/>
      <c r="K245" s="7"/>
      <c r="L245" s="7"/>
      <c r="M245" s="7"/>
      <c r="N245" s="6"/>
      <c r="O245" s="7"/>
      <c r="P245" s="7"/>
      <c r="Q245" s="7"/>
      <c r="R245" s="7"/>
      <c r="S245" s="7"/>
      <c r="T245" s="7"/>
      <c r="U245" s="7"/>
      <c r="V245" s="7"/>
      <c r="W245" s="7"/>
      <c r="X245" s="7"/>
      <c r="Y245" s="7"/>
    </row>
    <row r="246" spans="1:25" ht="15.75" customHeight="1" x14ac:dyDescent="0.25">
      <c r="A246" s="7"/>
      <c r="B246" s="7"/>
      <c r="C246" s="7"/>
      <c r="D246" s="7"/>
      <c r="E246" s="7"/>
      <c r="F246" s="7"/>
      <c r="G246" s="7"/>
      <c r="H246" s="7"/>
      <c r="I246" s="7"/>
      <c r="J246" s="7"/>
      <c r="K246" s="7"/>
      <c r="L246" s="7"/>
      <c r="M246" s="7"/>
      <c r="N246" s="6"/>
      <c r="O246" s="7"/>
      <c r="P246" s="7"/>
      <c r="Q246" s="7"/>
      <c r="R246" s="7"/>
      <c r="S246" s="7"/>
      <c r="T246" s="7"/>
      <c r="U246" s="7"/>
      <c r="V246" s="7"/>
      <c r="W246" s="7"/>
      <c r="X246" s="7"/>
      <c r="Y246" s="7"/>
    </row>
    <row r="247" spans="1:25" ht="15.75" customHeight="1" x14ac:dyDescent="0.25">
      <c r="A247" s="7"/>
      <c r="B247" s="7"/>
      <c r="C247" s="7"/>
      <c r="D247" s="7"/>
      <c r="E247" s="7"/>
      <c r="F247" s="7"/>
      <c r="G247" s="7"/>
      <c r="H247" s="7"/>
      <c r="I247" s="7"/>
      <c r="J247" s="7"/>
      <c r="K247" s="7"/>
      <c r="L247" s="7"/>
      <c r="M247" s="7"/>
      <c r="N247" s="6"/>
      <c r="O247" s="7"/>
      <c r="P247" s="7"/>
      <c r="Q247" s="7"/>
      <c r="R247" s="7"/>
      <c r="S247" s="7"/>
      <c r="T247" s="7"/>
      <c r="U247" s="7"/>
      <c r="V247" s="7"/>
      <c r="W247" s="7"/>
      <c r="X247" s="7"/>
      <c r="Y247" s="7"/>
    </row>
    <row r="248" spans="1:25" ht="15.75" customHeight="1" x14ac:dyDescent="0.25">
      <c r="A248" s="7"/>
      <c r="B248" s="7"/>
      <c r="C248" s="7"/>
      <c r="D248" s="7"/>
      <c r="E248" s="7"/>
      <c r="F248" s="7"/>
      <c r="G248" s="7"/>
      <c r="H248" s="7"/>
      <c r="I248" s="7"/>
      <c r="J248" s="7"/>
      <c r="K248" s="7"/>
      <c r="L248" s="7"/>
      <c r="M248" s="7"/>
      <c r="N248" s="6"/>
      <c r="O248" s="7"/>
      <c r="P248" s="7"/>
      <c r="Q248" s="7"/>
      <c r="R248" s="7"/>
      <c r="S248" s="7"/>
      <c r="T248" s="7"/>
      <c r="U248" s="7"/>
      <c r="V248" s="7"/>
      <c r="W248" s="7"/>
      <c r="X248" s="7"/>
      <c r="Y248" s="7"/>
    </row>
    <row r="249" spans="1:25" ht="15.75" customHeight="1" x14ac:dyDescent="0.25">
      <c r="A249" s="7"/>
      <c r="B249" s="7"/>
      <c r="C249" s="7"/>
      <c r="D249" s="7"/>
      <c r="E249" s="7"/>
      <c r="F249" s="7"/>
      <c r="G249" s="7"/>
      <c r="H249" s="7"/>
      <c r="I249" s="7"/>
      <c r="J249" s="7"/>
      <c r="K249" s="7"/>
      <c r="L249" s="7"/>
      <c r="M249" s="7"/>
      <c r="N249" s="6"/>
      <c r="O249" s="7"/>
      <c r="P249" s="7"/>
      <c r="Q249" s="7"/>
      <c r="R249" s="7"/>
      <c r="S249" s="7"/>
      <c r="T249" s="7"/>
      <c r="U249" s="7"/>
      <c r="V249" s="7"/>
      <c r="W249" s="7"/>
      <c r="X249" s="7"/>
      <c r="Y249" s="7"/>
    </row>
    <row r="250" spans="1:25" ht="15.75" customHeight="1" x14ac:dyDescent="0.25">
      <c r="A250" s="7"/>
      <c r="B250" s="7"/>
      <c r="C250" s="7"/>
      <c r="D250" s="7"/>
      <c r="E250" s="7"/>
      <c r="F250" s="7"/>
      <c r="G250" s="7"/>
      <c r="H250" s="7"/>
      <c r="I250" s="7"/>
      <c r="J250" s="7"/>
      <c r="K250" s="7"/>
      <c r="L250" s="7"/>
      <c r="M250" s="7"/>
      <c r="N250" s="6"/>
      <c r="O250" s="7"/>
      <c r="P250" s="7"/>
      <c r="Q250" s="7"/>
      <c r="R250" s="7"/>
      <c r="S250" s="7"/>
      <c r="T250" s="7"/>
      <c r="U250" s="7"/>
      <c r="V250" s="7"/>
      <c r="W250" s="7"/>
      <c r="X250" s="7"/>
      <c r="Y250" s="7"/>
    </row>
    <row r="251" spans="1:25" ht="15.75" customHeight="1" x14ac:dyDescent="0.25">
      <c r="A251" s="7"/>
      <c r="B251" s="7"/>
      <c r="C251" s="7"/>
      <c r="D251" s="7"/>
      <c r="E251" s="7"/>
      <c r="F251" s="7"/>
      <c r="G251" s="7"/>
      <c r="H251" s="7"/>
      <c r="I251" s="7"/>
      <c r="J251" s="7"/>
      <c r="K251" s="7"/>
      <c r="L251" s="7"/>
      <c r="M251" s="7"/>
      <c r="N251" s="6"/>
      <c r="O251" s="7"/>
      <c r="P251" s="7"/>
      <c r="Q251" s="7"/>
      <c r="R251" s="7"/>
      <c r="S251" s="7"/>
      <c r="T251" s="7"/>
      <c r="U251" s="7"/>
      <c r="V251" s="7"/>
      <c r="W251" s="7"/>
      <c r="X251" s="7"/>
      <c r="Y251" s="7"/>
    </row>
    <row r="252" spans="1:25" ht="15.75" customHeight="1" x14ac:dyDescent="0.25">
      <c r="A252" s="7"/>
      <c r="B252" s="7"/>
      <c r="C252" s="7"/>
      <c r="D252" s="7"/>
      <c r="E252" s="7"/>
      <c r="F252" s="7"/>
      <c r="G252" s="7"/>
      <c r="H252" s="7"/>
      <c r="I252" s="7"/>
      <c r="J252" s="7"/>
      <c r="K252" s="7"/>
      <c r="L252" s="7"/>
      <c r="M252" s="7"/>
      <c r="N252" s="6"/>
      <c r="O252" s="7"/>
      <c r="P252" s="7"/>
      <c r="Q252" s="7"/>
      <c r="R252" s="7"/>
      <c r="S252" s="7"/>
      <c r="T252" s="7"/>
      <c r="U252" s="7"/>
      <c r="V252" s="7"/>
      <c r="W252" s="7"/>
      <c r="X252" s="7"/>
      <c r="Y252" s="7"/>
    </row>
    <row r="253" spans="1:25" ht="15.75" customHeight="1" x14ac:dyDescent="0.25">
      <c r="A253" s="7"/>
      <c r="B253" s="7"/>
      <c r="C253" s="7"/>
      <c r="D253" s="7"/>
      <c r="E253" s="7"/>
      <c r="F253" s="7"/>
      <c r="G253" s="7"/>
      <c r="H253" s="7"/>
      <c r="I253" s="7"/>
      <c r="J253" s="7"/>
      <c r="K253" s="7"/>
      <c r="L253" s="7"/>
      <c r="M253" s="7"/>
      <c r="N253" s="6"/>
      <c r="O253" s="7"/>
      <c r="P253" s="7"/>
      <c r="Q253" s="7"/>
      <c r="R253" s="7"/>
      <c r="S253" s="7"/>
      <c r="T253" s="7"/>
      <c r="U253" s="7"/>
      <c r="V253" s="7"/>
      <c r="W253" s="7"/>
      <c r="X253" s="7"/>
      <c r="Y253" s="7"/>
    </row>
    <row r="254" spans="1:25" ht="15.75" customHeight="1" x14ac:dyDescent="0.25">
      <c r="A254" s="7"/>
      <c r="B254" s="7"/>
      <c r="C254" s="7"/>
      <c r="D254" s="7"/>
      <c r="E254" s="7"/>
      <c r="F254" s="7"/>
      <c r="G254" s="7"/>
      <c r="H254" s="7"/>
      <c r="I254" s="7"/>
      <c r="J254" s="7"/>
      <c r="K254" s="7"/>
      <c r="L254" s="7"/>
      <c r="M254" s="7"/>
      <c r="N254" s="6"/>
      <c r="O254" s="7"/>
      <c r="P254" s="7"/>
      <c r="Q254" s="7"/>
      <c r="R254" s="7"/>
      <c r="S254" s="7"/>
      <c r="T254" s="7"/>
      <c r="U254" s="7"/>
      <c r="V254" s="7"/>
      <c r="W254" s="7"/>
      <c r="X254" s="7"/>
      <c r="Y254" s="7"/>
    </row>
    <row r="255" spans="1:25" ht="15.75" customHeight="1" x14ac:dyDescent="0.25">
      <c r="A255" s="7"/>
      <c r="B255" s="7"/>
      <c r="C255" s="7"/>
      <c r="D255" s="7"/>
      <c r="E255" s="7"/>
      <c r="F255" s="7"/>
      <c r="G255" s="7"/>
      <c r="H255" s="7"/>
      <c r="I255" s="7"/>
      <c r="J255" s="7"/>
      <c r="K255" s="7"/>
      <c r="L255" s="7"/>
      <c r="M255" s="7"/>
      <c r="N255" s="6"/>
      <c r="O255" s="7"/>
      <c r="P255" s="7"/>
      <c r="Q255" s="7"/>
      <c r="R255" s="7"/>
      <c r="S255" s="7"/>
      <c r="T255" s="7"/>
      <c r="U255" s="7"/>
      <c r="V255" s="7"/>
      <c r="W255" s="7"/>
      <c r="X255" s="7"/>
      <c r="Y255" s="7"/>
    </row>
    <row r="256" spans="1:25" ht="15.75" customHeight="1" x14ac:dyDescent="0.25">
      <c r="A256" s="7"/>
      <c r="B256" s="7"/>
      <c r="C256" s="7"/>
      <c r="D256" s="7"/>
      <c r="E256" s="7"/>
      <c r="F256" s="7"/>
      <c r="G256" s="7"/>
      <c r="H256" s="7"/>
      <c r="I256" s="7"/>
      <c r="J256" s="7"/>
      <c r="K256" s="7"/>
      <c r="L256" s="7"/>
      <c r="M256" s="7"/>
      <c r="N256" s="6"/>
      <c r="O256" s="7"/>
      <c r="P256" s="7"/>
      <c r="Q256" s="7"/>
      <c r="R256" s="7"/>
      <c r="S256" s="7"/>
      <c r="T256" s="7"/>
      <c r="U256" s="7"/>
      <c r="V256" s="7"/>
      <c r="W256" s="7"/>
      <c r="X256" s="7"/>
      <c r="Y256" s="7"/>
    </row>
    <row r="257" spans="1:25" ht="15.75" customHeight="1" x14ac:dyDescent="0.25">
      <c r="A257" s="7"/>
      <c r="B257" s="7"/>
      <c r="C257" s="7"/>
      <c r="D257" s="7"/>
      <c r="E257" s="7"/>
      <c r="F257" s="7"/>
      <c r="G257" s="7"/>
      <c r="H257" s="7"/>
      <c r="I257" s="7"/>
      <c r="J257" s="7"/>
      <c r="K257" s="7"/>
      <c r="L257" s="7"/>
      <c r="M257" s="7"/>
      <c r="N257" s="6"/>
      <c r="O257" s="7"/>
      <c r="P257" s="7"/>
      <c r="Q257" s="7"/>
      <c r="R257" s="7"/>
      <c r="S257" s="7"/>
      <c r="T257" s="7"/>
      <c r="U257" s="7"/>
      <c r="V257" s="7"/>
      <c r="W257" s="7"/>
      <c r="X257" s="7"/>
      <c r="Y257" s="7"/>
    </row>
    <row r="258" spans="1:25" ht="15.75" customHeight="1" x14ac:dyDescent="0.25">
      <c r="A258" s="7"/>
      <c r="B258" s="7"/>
      <c r="C258" s="7"/>
      <c r="D258" s="7"/>
      <c r="E258" s="7"/>
      <c r="F258" s="7"/>
      <c r="G258" s="7"/>
      <c r="H258" s="7"/>
      <c r="I258" s="7"/>
      <c r="J258" s="7"/>
      <c r="K258" s="7"/>
      <c r="L258" s="7"/>
      <c r="M258" s="7"/>
      <c r="N258" s="6"/>
      <c r="O258" s="7"/>
      <c r="P258" s="7"/>
      <c r="Q258" s="7"/>
      <c r="R258" s="7"/>
      <c r="S258" s="7"/>
      <c r="T258" s="7"/>
      <c r="U258" s="7"/>
      <c r="V258" s="7"/>
      <c r="W258" s="7"/>
      <c r="X258" s="7"/>
      <c r="Y258" s="7"/>
    </row>
    <row r="259" spans="1:25" ht="15.75" customHeight="1" x14ac:dyDescent="0.25">
      <c r="A259" s="7"/>
      <c r="B259" s="7"/>
      <c r="C259" s="7"/>
      <c r="D259" s="7"/>
      <c r="E259" s="7"/>
      <c r="F259" s="7"/>
      <c r="G259" s="7"/>
      <c r="H259" s="7"/>
      <c r="I259" s="7"/>
      <c r="J259" s="7"/>
      <c r="K259" s="7"/>
      <c r="L259" s="7"/>
      <c r="M259" s="7"/>
      <c r="N259" s="6"/>
      <c r="O259" s="7"/>
      <c r="P259" s="7"/>
      <c r="Q259" s="7"/>
      <c r="R259" s="7"/>
      <c r="S259" s="7"/>
      <c r="T259" s="7"/>
      <c r="U259" s="7"/>
      <c r="V259" s="7"/>
      <c r="W259" s="7"/>
      <c r="X259" s="7"/>
      <c r="Y259" s="7"/>
    </row>
    <row r="260" spans="1:25" ht="15.75" customHeight="1" x14ac:dyDescent="0.25">
      <c r="A260" s="7"/>
      <c r="B260" s="7"/>
      <c r="C260" s="7"/>
      <c r="D260" s="7"/>
      <c r="E260" s="7"/>
      <c r="F260" s="7"/>
      <c r="G260" s="7"/>
      <c r="H260" s="7"/>
      <c r="I260" s="7"/>
      <c r="J260" s="7"/>
      <c r="K260" s="7"/>
      <c r="L260" s="7"/>
      <c r="M260" s="7"/>
      <c r="N260" s="6"/>
      <c r="O260" s="7"/>
      <c r="P260" s="7"/>
      <c r="Q260" s="7"/>
      <c r="R260" s="7"/>
      <c r="S260" s="7"/>
      <c r="T260" s="7"/>
      <c r="U260" s="7"/>
      <c r="V260" s="7"/>
      <c r="W260" s="7"/>
      <c r="X260" s="7"/>
      <c r="Y260" s="7"/>
    </row>
    <row r="261" spans="1:25" ht="15.75" customHeight="1" x14ac:dyDescent="0.25">
      <c r="A261" s="7"/>
      <c r="B261" s="7"/>
      <c r="C261" s="7"/>
      <c r="D261" s="7"/>
      <c r="E261" s="7"/>
      <c r="F261" s="7"/>
      <c r="G261" s="7"/>
      <c r="H261" s="7"/>
      <c r="I261" s="7"/>
      <c r="J261" s="7"/>
      <c r="K261" s="7"/>
      <c r="L261" s="7"/>
      <c r="M261" s="7"/>
      <c r="N261" s="6"/>
      <c r="O261" s="7"/>
      <c r="P261" s="7"/>
      <c r="Q261" s="7"/>
      <c r="R261" s="7"/>
      <c r="S261" s="7"/>
      <c r="T261" s="7"/>
      <c r="U261" s="7"/>
      <c r="V261" s="7"/>
      <c r="W261" s="7"/>
      <c r="X261" s="7"/>
      <c r="Y261" s="7"/>
    </row>
    <row r="262" spans="1:25" ht="15.75" customHeight="1" x14ac:dyDescent="0.25">
      <c r="A262" s="7"/>
      <c r="B262" s="7"/>
      <c r="C262" s="7"/>
      <c r="D262" s="7"/>
      <c r="E262" s="7"/>
      <c r="F262" s="7"/>
      <c r="G262" s="7"/>
      <c r="H262" s="7"/>
      <c r="I262" s="7"/>
      <c r="J262" s="7"/>
      <c r="K262" s="7"/>
      <c r="L262" s="7"/>
      <c r="M262" s="7"/>
      <c r="N262" s="6"/>
      <c r="O262" s="7"/>
      <c r="P262" s="7"/>
      <c r="Q262" s="7"/>
      <c r="R262" s="7"/>
      <c r="S262" s="7"/>
      <c r="T262" s="7"/>
      <c r="U262" s="7"/>
      <c r="V262" s="7"/>
      <c r="W262" s="7"/>
      <c r="X262" s="7"/>
      <c r="Y262" s="7"/>
    </row>
    <row r="263" spans="1:25" ht="15.75" customHeight="1" x14ac:dyDescent="0.25">
      <c r="A263" s="7"/>
      <c r="B263" s="7"/>
      <c r="C263" s="7"/>
      <c r="D263" s="7"/>
      <c r="E263" s="7"/>
      <c r="F263" s="7"/>
      <c r="G263" s="7"/>
      <c r="H263" s="7"/>
      <c r="I263" s="7"/>
      <c r="J263" s="7"/>
      <c r="K263" s="7"/>
      <c r="L263" s="7"/>
      <c r="M263" s="7"/>
      <c r="N263" s="6"/>
      <c r="O263" s="7"/>
      <c r="P263" s="7"/>
      <c r="Q263" s="7"/>
      <c r="R263" s="7"/>
      <c r="S263" s="7"/>
      <c r="T263" s="7"/>
      <c r="U263" s="7"/>
      <c r="V263" s="7"/>
      <c r="W263" s="7"/>
      <c r="X263" s="7"/>
      <c r="Y263" s="7"/>
    </row>
    <row r="264" spans="1:25" ht="15.75" customHeight="1" x14ac:dyDescent="0.25">
      <c r="A264" s="7"/>
      <c r="B264" s="7"/>
      <c r="C264" s="7"/>
      <c r="D264" s="7"/>
      <c r="E264" s="7"/>
      <c r="F264" s="7"/>
      <c r="G264" s="7"/>
      <c r="H264" s="7"/>
      <c r="I264" s="7"/>
      <c r="J264" s="7"/>
      <c r="K264" s="7"/>
      <c r="L264" s="7"/>
      <c r="M264" s="7"/>
      <c r="N264" s="6"/>
      <c r="O264" s="7"/>
      <c r="P264" s="7"/>
      <c r="Q264" s="7"/>
      <c r="R264" s="7"/>
      <c r="S264" s="7"/>
      <c r="T264" s="7"/>
      <c r="U264" s="7"/>
      <c r="V264" s="7"/>
      <c r="W264" s="7"/>
      <c r="X264" s="7"/>
      <c r="Y264" s="7"/>
    </row>
    <row r="265" spans="1:25" ht="15.75" customHeight="1" x14ac:dyDescent="0.25">
      <c r="A265" s="7"/>
      <c r="B265" s="7"/>
      <c r="C265" s="7"/>
      <c r="D265" s="7"/>
      <c r="E265" s="7"/>
      <c r="F265" s="7"/>
      <c r="G265" s="7"/>
      <c r="H265" s="7"/>
      <c r="I265" s="7"/>
      <c r="J265" s="7"/>
      <c r="K265" s="7"/>
      <c r="L265" s="7"/>
      <c r="M265" s="7"/>
      <c r="N265" s="6"/>
      <c r="O265" s="7"/>
      <c r="P265" s="7"/>
      <c r="Q265" s="7"/>
      <c r="R265" s="7"/>
      <c r="S265" s="7"/>
      <c r="T265" s="7"/>
      <c r="U265" s="7"/>
      <c r="V265" s="7"/>
      <c r="W265" s="7"/>
      <c r="X265" s="7"/>
      <c r="Y265" s="7"/>
    </row>
    <row r="266" spans="1:25" ht="15.75" customHeight="1" x14ac:dyDescent="0.25">
      <c r="A266" s="7"/>
      <c r="B266" s="7"/>
      <c r="C266" s="7"/>
      <c r="D266" s="7"/>
      <c r="E266" s="7"/>
      <c r="F266" s="7"/>
      <c r="G266" s="7"/>
      <c r="H266" s="7"/>
      <c r="I266" s="7"/>
      <c r="J266" s="7"/>
      <c r="K266" s="7"/>
      <c r="L266" s="7"/>
      <c r="M266" s="7"/>
      <c r="N266" s="6"/>
      <c r="O266" s="7"/>
      <c r="P266" s="7"/>
      <c r="Q266" s="7"/>
      <c r="R266" s="7"/>
      <c r="S266" s="7"/>
      <c r="T266" s="7"/>
      <c r="U266" s="7"/>
      <c r="V266" s="7"/>
      <c r="W266" s="7"/>
      <c r="X266" s="7"/>
      <c r="Y266" s="7"/>
    </row>
    <row r="267" spans="1:25" ht="15.75" customHeight="1" x14ac:dyDescent="0.25">
      <c r="A267" s="7"/>
      <c r="B267" s="7"/>
      <c r="C267" s="7"/>
      <c r="D267" s="7"/>
      <c r="E267" s="7"/>
      <c r="F267" s="7"/>
      <c r="G267" s="7"/>
      <c r="H267" s="7"/>
      <c r="I267" s="7"/>
      <c r="J267" s="7"/>
      <c r="K267" s="7"/>
      <c r="L267" s="7"/>
      <c r="M267" s="7"/>
      <c r="N267" s="6"/>
      <c r="O267" s="7"/>
      <c r="P267" s="7"/>
      <c r="Q267" s="7"/>
      <c r="R267" s="7"/>
      <c r="S267" s="7"/>
      <c r="T267" s="7"/>
      <c r="U267" s="7"/>
      <c r="V267" s="7"/>
      <c r="W267" s="7"/>
      <c r="X267" s="7"/>
      <c r="Y267" s="7"/>
    </row>
    <row r="268" spans="1:25" ht="15.75" customHeight="1" x14ac:dyDescent="0.25">
      <c r="A268" s="7"/>
      <c r="B268" s="7"/>
      <c r="C268" s="7"/>
      <c r="D268" s="7"/>
      <c r="E268" s="7"/>
      <c r="F268" s="7"/>
      <c r="G268" s="7"/>
      <c r="H268" s="7"/>
      <c r="I268" s="7"/>
      <c r="J268" s="7"/>
      <c r="K268" s="7"/>
      <c r="L268" s="7"/>
      <c r="M268" s="7"/>
      <c r="N268" s="6"/>
      <c r="O268" s="7"/>
      <c r="P268" s="7"/>
      <c r="Q268" s="7"/>
      <c r="R268" s="7"/>
      <c r="S268" s="7"/>
      <c r="T268" s="7"/>
      <c r="U268" s="7"/>
      <c r="V268" s="7"/>
      <c r="W268" s="7"/>
      <c r="X268" s="7"/>
      <c r="Y268" s="7"/>
    </row>
    <row r="269" spans="1:25" ht="15.75" customHeight="1" x14ac:dyDescent="0.25">
      <c r="A269" s="7"/>
      <c r="B269" s="7"/>
      <c r="C269" s="7"/>
      <c r="D269" s="7"/>
      <c r="E269" s="7"/>
      <c r="F269" s="7"/>
      <c r="G269" s="7"/>
      <c r="H269" s="7"/>
      <c r="I269" s="7"/>
      <c r="J269" s="7"/>
      <c r="K269" s="7"/>
      <c r="L269" s="7"/>
      <c r="M269" s="7"/>
      <c r="N269" s="6"/>
      <c r="O269" s="7"/>
      <c r="P269" s="7"/>
      <c r="Q269" s="7"/>
      <c r="R269" s="7"/>
      <c r="S269" s="7"/>
      <c r="T269" s="7"/>
      <c r="U269" s="7"/>
      <c r="V269" s="7"/>
      <c r="W269" s="7"/>
      <c r="X269" s="7"/>
      <c r="Y269" s="7"/>
    </row>
    <row r="270" spans="1:25" ht="15.75" customHeight="1" x14ac:dyDescent="0.25">
      <c r="A270" s="7"/>
      <c r="B270" s="7"/>
      <c r="C270" s="7"/>
      <c r="D270" s="7"/>
      <c r="E270" s="7"/>
      <c r="F270" s="7"/>
      <c r="G270" s="7"/>
      <c r="H270" s="7"/>
      <c r="I270" s="7"/>
      <c r="J270" s="7"/>
      <c r="K270" s="7"/>
      <c r="L270" s="7"/>
      <c r="M270" s="7"/>
      <c r="N270" s="6"/>
      <c r="O270" s="7"/>
      <c r="P270" s="7"/>
      <c r="Q270" s="7"/>
      <c r="R270" s="7"/>
      <c r="S270" s="7"/>
      <c r="T270" s="7"/>
      <c r="U270" s="7"/>
      <c r="V270" s="7"/>
      <c r="W270" s="7"/>
      <c r="X270" s="7"/>
      <c r="Y270" s="7"/>
    </row>
    <row r="271" spans="1:25" ht="15.75" customHeight="1" x14ac:dyDescent="0.25">
      <c r="A271" s="7"/>
      <c r="B271" s="7"/>
      <c r="C271" s="7"/>
      <c r="D271" s="7"/>
      <c r="E271" s="7"/>
      <c r="F271" s="7"/>
      <c r="G271" s="7"/>
      <c r="H271" s="7"/>
      <c r="I271" s="7"/>
      <c r="J271" s="7"/>
      <c r="K271" s="7"/>
      <c r="L271" s="7"/>
      <c r="M271" s="7"/>
      <c r="N271" s="6"/>
      <c r="O271" s="7"/>
      <c r="P271" s="7"/>
      <c r="Q271" s="7"/>
      <c r="R271" s="7"/>
      <c r="S271" s="7"/>
      <c r="T271" s="7"/>
      <c r="U271" s="7"/>
      <c r="V271" s="7"/>
      <c r="W271" s="7"/>
      <c r="X271" s="7"/>
      <c r="Y271" s="7"/>
    </row>
    <row r="272" spans="1:25" ht="15.75" customHeight="1" x14ac:dyDescent="0.25">
      <c r="A272" s="7"/>
      <c r="B272" s="7"/>
      <c r="C272" s="7"/>
      <c r="D272" s="7"/>
      <c r="E272" s="7"/>
      <c r="F272" s="7"/>
      <c r="G272" s="7"/>
      <c r="H272" s="7"/>
      <c r="I272" s="7"/>
      <c r="J272" s="7"/>
      <c r="K272" s="7"/>
      <c r="L272" s="7"/>
      <c r="M272" s="7"/>
      <c r="N272" s="6"/>
      <c r="O272" s="7"/>
      <c r="P272" s="7"/>
      <c r="Q272" s="7"/>
      <c r="R272" s="7"/>
      <c r="S272" s="7"/>
      <c r="T272" s="7"/>
      <c r="U272" s="7"/>
      <c r="V272" s="7"/>
      <c r="W272" s="7"/>
      <c r="X272" s="7"/>
      <c r="Y272" s="7"/>
    </row>
    <row r="273" spans="1:25" ht="15.75" customHeight="1" x14ac:dyDescent="0.25">
      <c r="A273" s="7"/>
      <c r="B273" s="7"/>
      <c r="C273" s="7"/>
      <c r="D273" s="7"/>
      <c r="E273" s="7"/>
      <c r="F273" s="7"/>
      <c r="G273" s="7"/>
      <c r="H273" s="7"/>
      <c r="I273" s="7"/>
      <c r="J273" s="7"/>
      <c r="K273" s="7"/>
      <c r="L273" s="7"/>
      <c r="M273" s="7"/>
      <c r="N273" s="6"/>
      <c r="O273" s="7"/>
      <c r="P273" s="7"/>
      <c r="Q273" s="7"/>
      <c r="R273" s="7"/>
      <c r="S273" s="7"/>
      <c r="T273" s="7"/>
      <c r="U273" s="7"/>
      <c r="V273" s="7"/>
      <c r="W273" s="7"/>
      <c r="X273" s="7"/>
      <c r="Y273" s="7"/>
    </row>
    <row r="274" spans="1:25" ht="15.75" customHeight="1" x14ac:dyDescent="0.25">
      <c r="A274" s="7"/>
      <c r="B274" s="7"/>
      <c r="C274" s="7"/>
      <c r="D274" s="7"/>
      <c r="E274" s="7"/>
      <c r="F274" s="7"/>
      <c r="G274" s="7"/>
      <c r="H274" s="7"/>
      <c r="I274" s="7"/>
      <c r="J274" s="7"/>
      <c r="K274" s="7"/>
      <c r="L274" s="7"/>
      <c r="M274" s="7"/>
      <c r="N274" s="6"/>
      <c r="O274" s="7"/>
      <c r="P274" s="7"/>
      <c r="Q274" s="7"/>
      <c r="R274" s="7"/>
      <c r="S274" s="7"/>
      <c r="T274" s="7"/>
      <c r="U274" s="7"/>
      <c r="V274" s="7"/>
      <c r="W274" s="7"/>
      <c r="X274" s="7"/>
      <c r="Y274" s="7"/>
    </row>
    <row r="275" spans="1:25" ht="15.75" customHeight="1" x14ac:dyDescent="0.25">
      <c r="A275" s="7"/>
      <c r="B275" s="7"/>
      <c r="C275" s="7"/>
      <c r="D275" s="7"/>
      <c r="E275" s="7"/>
      <c r="F275" s="7"/>
      <c r="G275" s="7"/>
      <c r="H275" s="7"/>
      <c r="I275" s="7"/>
      <c r="J275" s="7"/>
      <c r="K275" s="7"/>
      <c r="L275" s="7"/>
      <c r="M275" s="7"/>
      <c r="N275" s="6"/>
      <c r="O275" s="7"/>
      <c r="P275" s="7"/>
      <c r="Q275" s="7"/>
      <c r="R275" s="7"/>
      <c r="S275" s="7"/>
      <c r="T275" s="7"/>
      <c r="U275" s="7"/>
      <c r="V275" s="7"/>
      <c r="W275" s="7"/>
      <c r="X275" s="7"/>
      <c r="Y275" s="7"/>
    </row>
    <row r="276" spans="1:25" ht="15.75" customHeight="1" x14ac:dyDescent="0.25">
      <c r="A276" s="7"/>
      <c r="B276" s="7"/>
      <c r="C276" s="7"/>
      <c r="D276" s="7"/>
      <c r="E276" s="7"/>
      <c r="F276" s="7"/>
      <c r="G276" s="7"/>
      <c r="H276" s="7"/>
      <c r="I276" s="7"/>
      <c r="J276" s="7"/>
      <c r="K276" s="7"/>
      <c r="L276" s="7"/>
      <c r="M276" s="7"/>
      <c r="N276" s="6"/>
      <c r="O276" s="7"/>
      <c r="P276" s="7"/>
      <c r="Q276" s="7"/>
      <c r="R276" s="7"/>
      <c r="S276" s="7"/>
      <c r="T276" s="7"/>
      <c r="U276" s="7"/>
      <c r="V276" s="7"/>
      <c r="W276" s="7"/>
      <c r="X276" s="7"/>
      <c r="Y276" s="7"/>
    </row>
    <row r="277" spans="1:25" ht="15.75" customHeight="1" x14ac:dyDescent="0.25">
      <c r="A277" s="7"/>
      <c r="B277" s="7"/>
      <c r="C277" s="7"/>
      <c r="D277" s="7"/>
      <c r="E277" s="7"/>
      <c r="F277" s="7"/>
      <c r="G277" s="7"/>
      <c r="H277" s="7"/>
      <c r="I277" s="7"/>
      <c r="J277" s="7"/>
      <c r="K277" s="7"/>
      <c r="L277" s="7"/>
      <c r="M277" s="7"/>
      <c r="N277" s="6"/>
      <c r="O277" s="7"/>
      <c r="P277" s="7"/>
      <c r="Q277" s="7"/>
      <c r="R277" s="7"/>
      <c r="S277" s="7"/>
      <c r="T277" s="7"/>
      <c r="U277" s="7"/>
      <c r="V277" s="7"/>
      <c r="W277" s="7"/>
      <c r="X277" s="7"/>
      <c r="Y277" s="7"/>
    </row>
    <row r="278" spans="1:25" ht="15.75" customHeight="1" x14ac:dyDescent="0.25">
      <c r="A278" s="7"/>
      <c r="B278" s="7"/>
      <c r="C278" s="7"/>
      <c r="D278" s="7"/>
      <c r="E278" s="7"/>
      <c r="F278" s="7"/>
      <c r="G278" s="7"/>
      <c r="H278" s="7"/>
      <c r="I278" s="7"/>
      <c r="J278" s="7"/>
      <c r="K278" s="7"/>
      <c r="L278" s="7"/>
      <c r="M278" s="7"/>
      <c r="N278" s="6"/>
      <c r="O278" s="7"/>
      <c r="P278" s="7"/>
      <c r="Q278" s="7"/>
      <c r="R278" s="7"/>
      <c r="S278" s="7"/>
      <c r="T278" s="7"/>
      <c r="U278" s="7"/>
      <c r="V278" s="7"/>
      <c r="W278" s="7"/>
      <c r="X278" s="7"/>
      <c r="Y278" s="7"/>
    </row>
    <row r="279" spans="1:25" ht="15.75" customHeight="1" x14ac:dyDescent="0.25">
      <c r="A279" s="7"/>
      <c r="B279" s="7"/>
      <c r="C279" s="7"/>
      <c r="D279" s="7"/>
      <c r="E279" s="7"/>
      <c r="F279" s="7"/>
      <c r="G279" s="7"/>
      <c r="H279" s="7"/>
      <c r="I279" s="7"/>
      <c r="J279" s="7"/>
      <c r="K279" s="7"/>
      <c r="L279" s="7"/>
      <c r="M279" s="7"/>
      <c r="N279" s="6"/>
      <c r="O279" s="7"/>
      <c r="P279" s="7"/>
      <c r="Q279" s="7"/>
      <c r="R279" s="7"/>
      <c r="S279" s="7"/>
      <c r="T279" s="7"/>
      <c r="U279" s="7"/>
      <c r="V279" s="7"/>
      <c r="W279" s="7"/>
      <c r="X279" s="7"/>
      <c r="Y279" s="7"/>
    </row>
    <row r="280" spans="1:25" ht="15.75" customHeight="1" x14ac:dyDescent="0.25">
      <c r="A280" s="7"/>
      <c r="B280" s="7"/>
      <c r="C280" s="7"/>
      <c r="D280" s="7"/>
      <c r="E280" s="7"/>
      <c r="F280" s="7"/>
      <c r="G280" s="7"/>
      <c r="H280" s="7"/>
      <c r="I280" s="7"/>
      <c r="J280" s="7"/>
      <c r="K280" s="7"/>
      <c r="L280" s="7"/>
      <c r="M280" s="7"/>
      <c r="N280" s="6"/>
      <c r="O280" s="7"/>
      <c r="P280" s="7"/>
      <c r="Q280" s="7"/>
      <c r="R280" s="7"/>
      <c r="S280" s="7"/>
      <c r="T280" s="7"/>
      <c r="U280" s="7"/>
      <c r="V280" s="7"/>
      <c r="W280" s="7"/>
      <c r="X280" s="7"/>
      <c r="Y280" s="7"/>
    </row>
    <row r="281" spans="1:25" ht="15.75" customHeight="1" x14ac:dyDescent="0.25">
      <c r="A281" s="7"/>
      <c r="B281" s="7"/>
      <c r="C281" s="7"/>
      <c r="D281" s="7"/>
      <c r="E281" s="7"/>
      <c r="F281" s="7"/>
      <c r="G281" s="7"/>
      <c r="H281" s="7"/>
      <c r="I281" s="7"/>
      <c r="J281" s="7"/>
      <c r="K281" s="7"/>
      <c r="L281" s="7"/>
      <c r="M281" s="7"/>
      <c r="N281" s="6"/>
      <c r="O281" s="7"/>
      <c r="P281" s="7"/>
      <c r="Q281" s="7"/>
      <c r="R281" s="7"/>
      <c r="S281" s="7"/>
      <c r="T281" s="7"/>
      <c r="U281" s="7"/>
      <c r="V281" s="7"/>
      <c r="W281" s="7"/>
      <c r="X281" s="7"/>
      <c r="Y281" s="7"/>
    </row>
    <row r="282" spans="1:25" ht="15.75" customHeight="1" x14ac:dyDescent="0.25">
      <c r="A282" s="7"/>
      <c r="B282" s="7"/>
      <c r="C282" s="7"/>
      <c r="D282" s="7"/>
      <c r="E282" s="7"/>
      <c r="F282" s="7"/>
      <c r="G282" s="7"/>
      <c r="H282" s="7"/>
      <c r="I282" s="7"/>
      <c r="J282" s="7"/>
      <c r="K282" s="7"/>
      <c r="L282" s="7"/>
      <c r="M282" s="7"/>
      <c r="N282" s="6"/>
      <c r="O282" s="7"/>
      <c r="P282" s="7"/>
      <c r="Q282" s="7"/>
      <c r="R282" s="7"/>
      <c r="S282" s="7"/>
      <c r="T282" s="7"/>
      <c r="U282" s="7"/>
      <c r="V282" s="7"/>
      <c r="W282" s="7"/>
      <c r="X282" s="7"/>
      <c r="Y282" s="7"/>
    </row>
    <row r="283" spans="1:25" ht="15.75" customHeight="1" x14ac:dyDescent="0.25">
      <c r="A283" s="7"/>
      <c r="B283" s="7"/>
      <c r="C283" s="7"/>
      <c r="D283" s="7"/>
      <c r="E283" s="7"/>
      <c r="F283" s="7"/>
      <c r="G283" s="7"/>
      <c r="H283" s="7"/>
      <c r="I283" s="7"/>
      <c r="J283" s="7"/>
      <c r="K283" s="7"/>
      <c r="L283" s="7"/>
      <c r="M283" s="7"/>
      <c r="N283" s="6"/>
      <c r="O283" s="7"/>
      <c r="P283" s="7"/>
      <c r="Q283" s="7"/>
      <c r="R283" s="7"/>
      <c r="S283" s="7"/>
      <c r="T283" s="7"/>
      <c r="U283" s="7"/>
      <c r="V283" s="7"/>
      <c r="W283" s="7"/>
      <c r="X283" s="7"/>
      <c r="Y283" s="7"/>
    </row>
    <row r="284" spans="1:25" ht="15.75" customHeight="1" x14ac:dyDescent="0.25">
      <c r="A284" s="7"/>
      <c r="B284" s="7"/>
      <c r="C284" s="7"/>
      <c r="D284" s="7"/>
      <c r="E284" s="7"/>
      <c r="F284" s="7"/>
      <c r="G284" s="7"/>
      <c r="H284" s="7"/>
      <c r="I284" s="7"/>
      <c r="J284" s="7"/>
      <c r="K284" s="7"/>
      <c r="L284" s="7"/>
      <c r="M284" s="7"/>
      <c r="N284" s="6"/>
      <c r="O284" s="7"/>
      <c r="P284" s="7"/>
      <c r="Q284" s="7"/>
      <c r="R284" s="7"/>
      <c r="S284" s="7"/>
      <c r="T284" s="7"/>
      <c r="U284" s="7"/>
      <c r="V284" s="7"/>
      <c r="W284" s="7"/>
      <c r="X284" s="7"/>
      <c r="Y284" s="7"/>
    </row>
    <row r="285" spans="1:25" ht="15.75" customHeight="1" x14ac:dyDescent="0.25">
      <c r="A285" s="7"/>
      <c r="B285" s="7"/>
      <c r="C285" s="7"/>
      <c r="D285" s="7"/>
      <c r="E285" s="7"/>
      <c r="F285" s="7"/>
      <c r="G285" s="7"/>
      <c r="H285" s="7"/>
      <c r="I285" s="7"/>
      <c r="J285" s="7"/>
      <c r="K285" s="7"/>
      <c r="L285" s="7"/>
      <c r="M285" s="7"/>
      <c r="N285" s="6"/>
      <c r="O285" s="7"/>
      <c r="P285" s="7"/>
      <c r="Q285" s="7"/>
      <c r="R285" s="7"/>
      <c r="S285" s="7"/>
      <c r="T285" s="7"/>
      <c r="U285" s="7"/>
      <c r="V285" s="7"/>
      <c r="W285" s="7"/>
      <c r="X285" s="7"/>
      <c r="Y285" s="7"/>
    </row>
    <row r="286" spans="1:25" ht="15.75" customHeight="1" x14ac:dyDescent="0.25">
      <c r="A286" s="7"/>
      <c r="B286" s="7"/>
      <c r="C286" s="7"/>
      <c r="D286" s="7"/>
      <c r="E286" s="7"/>
      <c r="F286" s="7"/>
      <c r="G286" s="7"/>
      <c r="H286" s="7"/>
      <c r="I286" s="7"/>
      <c r="J286" s="7"/>
      <c r="K286" s="7"/>
      <c r="L286" s="7"/>
      <c r="M286" s="7"/>
      <c r="N286" s="6"/>
      <c r="O286" s="7"/>
      <c r="P286" s="7"/>
      <c r="Q286" s="7"/>
      <c r="R286" s="7"/>
      <c r="S286" s="7"/>
      <c r="T286" s="7"/>
      <c r="U286" s="7"/>
      <c r="V286" s="7"/>
      <c r="W286" s="7"/>
      <c r="X286" s="7"/>
      <c r="Y286" s="7"/>
    </row>
    <row r="287" spans="1:25" ht="15.75" customHeight="1" x14ac:dyDescent="0.25">
      <c r="A287" s="7"/>
      <c r="B287" s="7"/>
      <c r="C287" s="7"/>
      <c r="D287" s="7"/>
      <c r="E287" s="7"/>
      <c r="F287" s="7"/>
      <c r="G287" s="7"/>
      <c r="H287" s="7"/>
      <c r="I287" s="7"/>
      <c r="J287" s="7"/>
      <c r="K287" s="7"/>
      <c r="L287" s="7"/>
      <c r="M287" s="7"/>
      <c r="N287" s="6"/>
      <c r="O287" s="7"/>
      <c r="P287" s="7"/>
      <c r="Q287" s="7"/>
      <c r="R287" s="7"/>
      <c r="S287" s="7"/>
      <c r="T287" s="7"/>
      <c r="U287" s="7"/>
      <c r="V287" s="7"/>
      <c r="W287" s="7"/>
      <c r="X287" s="7"/>
      <c r="Y287" s="7"/>
    </row>
    <row r="288" spans="1:25" ht="15.75" customHeight="1" x14ac:dyDescent="0.25">
      <c r="A288" s="7"/>
      <c r="B288" s="7"/>
      <c r="C288" s="7"/>
      <c r="D288" s="7"/>
      <c r="E288" s="7"/>
      <c r="F288" s="7"/>
      <c r="G288" s="7"/>
      <c r="H288" s="7"/>
      <c r="I288" s="7"/>
      <c r="J288" s="7"/>
      <c r="K288" s="7"/>
      <c r="L288" s="7"/>
      <c r="M288" s="7"/>
      <c r="N288" s="6"/>
      <c r="O288" s="7"/>
      <c r="P288" s="7"/>
      <c r="Q288" s="7"/>
      <c r="R288" s="7"/>
      <c r="S288" s="7"/>
      <c r="T288" s="7"/>
      <c r="U288" s="7"/>
      <c r="V288" s="7"/>
      <c r="W288" s="7"/>
      <c r="X288" s="7"/>
      <c r="Y288" s="7"/>
    </row>
    <row r="289" spans="1:25" ht="15.75" customHeight="1" x14ac:dyDescent="0.25">
      <c r="A289" s="7"/>
      <c r="B289" s="7"/>
      <c r="C289" s="7"/>
      <c r="D289" s="7"/>
      <c r="E289" s="7"/>
      <c r="F289" s="7"/>
      <c r="G289" s="7"/>
      <c r="H289" s="7"/>
      <c r="I289" s="7"/>
      <c r="J289" s="7"/>
      <c r="K289" s="7"/>
      <c r="L289" s="7"/>
      <c r="M289" s="7"/>
      <c r="N289" s="6"/>
      <c r="O289" s="7"/>
      <c r="P289" s="7"/>
      <c r="Q289" s="7"/>
      <c r="R289" s="7"/>
      <c r="S289" s="7"/>
      <c r="T289" s="7"/>
      <c r="U289" s="7"/>
      <c r="V289" s="7"/>
      <c r="W289" s="7"/>
      <c r="X289" s="7"/>
      <c r="Y289" s="7"/>
    </row>
    <row r="290" spans="1:25" ht="15.75" customHeight="1" x14ac:dyDescent="0.25">
      <c r="A290" s="7"/>
      <c r="B290" s="7"/>
      <c r="C290" s="7"/>
      <c r="D290" s="7"/>
      <c r="E290" s="7"/>
      <c r="F290" s="7"/>
      <c r="G290" s="7"/>
      <c r="H290" s="7"/>
      <c r="I290" s="7"/>
      <c r="J290" s="7"/>
      <c r="K290" s="7"/>
      <c r="L290" s="7"/>
      <c r="M290" s="7"/>
      <c r="N290" s="6"/>
      <c r="O290" s="7"/>
      <c r="P290" s="7"/>
      <c r="Q290" s="7"/>
      <c r="R290" s="7"/>
      <c r="S290" s="7"/>
      <c r="T290" s="7"/>
      <c r="U290" s="7"/>
      <c r="V290" s="7"/>
      <c r="W290" s="7"/>
      <c r="X290" s="7"/>
      <c r="Y290" s="7"/>
    </row>
    <row r="291" spans="1:25" ht="15.75" customHeight="1" x14ac:dyDescent="0.25">
      <c r="A291" s="7"/>
      <c r="B291" s="7"/>
      <c r="C291" s="7"/>
      <c r="D291" s="7"/>
      <c r="E291" s="7"/>
      <c r="F291" s="7"/>
      <c r="G291" s="7"/>
      <c r="H291" s="7"/>
      <c r="I291" s="7"/>
      <c r="J291" s="7"/>
      <c r="K291" s="7"/>
      <c r="L291" s="7"/>
      <c r="M291" s="7"/>
      <c r="N291" s="6"/>
      <c r="O291" s="7"/>
      <c r="P291" s="7"/>
      <c r="Q291" s="7"/>
      <c r="R291" s="7"/>
      <c r="S291" s="7"/>
      <c r="T291" s="7"/>
      <c r="U291" s="7"/>
      <c r="V291" s="7"/>
      <c r="W291" s="7"/>
      <c r="X291" s="7"/>
      <c r="Y291" s="7"/>
    </row>
    <row r="292" spans="1:25" ht="15.75" customHeight="1" x14ac:dyDescent="0.25">
      <c r="A292" s="7"/>
      <c r="B292" s="7"/>
      <c r="C292" s="7"/>
      <c r="D292" s="7"/>
      <c r="E292" s="7"/>
      <c r="F292" s="7"/>
      <c r="G292" s="7"/>
      <c r="H292" s="7"/>
      <c r="I292" s="7"/>
      <c r="J292" s="7"/>
      <c r="K292" s="7"/>
      <c r="L292" s="7"/>
      <c r="M292" s="7"/>
      <c r="N292" s="6"/>
      <c r="O292" s="7"/>
      <c r="P292" s="7"/>
      <c r="Q292" s="7"/>
      <c r="R292" s="7"/>
      <c r="S292" s="7"/>
      <c r="T292" s="7"/>
      <c r="U292" s="7"/>
      <c r="V292" s="7"/>
      <c r="W292" s="7"/>
      <c r="X292" s="7"/>
      <c r="Y292" s="7"/>
    </row>
    <row r="293" spans="1:25" ht="15.75" customHeight="1" x14ac:dyDescent="0.25">
      <c r="A293" s="7"/>
      <c r="B293" s="7"/>
      <c r="C293" s="7"/>
      <c r="D293" s="7"/>
      <c r="E293" s="7"/>
      <c r="F293" s="7"/>
      <c r="G293" s="7"/>
      <c r="H293" s="7"/>
      <c r="I293" s="7"/>
      <c r="J293" s="7"/>
      <c r="K293" s="7"/>
      <c r="L293" s="7"/>
      <c r="M293" s="7"/>
      <c r="N293" s="6"/>
      <c r="O293" s="7"/>
      <c r="P293" s="7"/>
      <c r="Q293" s="7"/>
      <c r="R293" s="7"/>
      <c r="S293" s="7"/>
      <c r="T293" s="7"/>
      <c r="U293" s="7"/>
      <c r="V293" s="7"/>
      <c r="W293" s="7"/>
      <c r="X293" s="7"/>
      <c r="Y293" s="7"/>
    </row>
    <row r="294" spans="1:25" ht="15.75" customHeight="1" x14ac:dyDescent="0.25">
      <c r="A294" s="7"/>
      <c r="B294" s="7"/>
      <c r="C294" s="7"/>
      <c r="D294" s="7"/>
      <c r="E294" s="7"/>
      <c r="F294" s="7"/>
      <c r="G294" s="7"/>
      <c r="H294" s="7"/>
      <c r="I294" s="7"/>
      <c r="J294" s="7"/>
      <c r="K294" s="7"/>
      <c r="L294" s="7"/>
      <c r="M294" s="7"/>
      <c r="N294" s="6"/>
      <c r="O294" s="7"/>
      <c r="P294" s="7"/>
      <c r="Q294" s="7"/>
      <c r="R294" s="7"/>
      <c r="S294" s="7"/>
      <c r="T294" s="7"/>
      <c r="U294" s="7"/>
      <c r="V294" s="7"/>
      <c r="W294" s="7"/>
      <c r="X294" s="7"/>
      <c r="Y294" s="7"/>
    </row>
    <row r="295" spans="1:25" ht="15.75" customHeight="1" x14ac:dyDescent="0.25">
      <c r="A295" s="7"/>
      <c r="B295" s="7"/>
      <c r="C295" s="7"/>
      <c r="D295" s="7"/>
      <c r="E295" s="7"/>
      <c r="F295" s="7"/>
      <c r="G295" s="7"/>
      <c r="H295" s="7"/>
      <c r="I295" s="7"/>
      <c r="J295" s="7"/>
      <c r="K295" s="7"/>
      <c r="L295" s="7"/>
      <c r="M295" s="7"/>
      <c r="N295" s="6"/>
      <c r="O295" s="7"/>
      <c r="P295" s="7"/>
      <c r="Q295" s="7"/>
      <c r="R295" s="7"/>
      <c r="S295" s="7"/>
      <c r="T295" s="7"/>
      <c r="U295" s="7"/>
      <c r="V295" s="7"/>
      <c r="W295" s="7"/>
      <c r="X295" s="7"/>
      <c r="Y295" s="7"/>
    </row>
    <row r="296" spans="1:25" ht="15.75" customHeight="1" x14ac:dyDescent="0.25">
      <c r="A296" s="7"/>
      <c r="B296" s="7"/>
      <c r="C296" s="7"/>
      <c r="D296" s="7"/>
      <c r="E296" s="7"/>
      <c r="F296" s="7"/>
      <c r="G296" s="7"/>
      <c r="H296" s="7"/>
      <c r="I296" s="7"/>
      <c r="J296" s="7"/>
      <c r="K296" s="7"/>
      <c r="L296" s="7"/>
      <c r="M296" s="7"/>
      <c r="N296" s="6"/>
      <c r="O296" s="7"/>
      <c r="P296" s="7"/>
      <c r="Q296" s="7"/>
      <c r="R296" s="7"/>
      <c r="S296" s="7"/>
      <c r="T296" s="7"/>
      <c r="U296" s="7"/>
      <c r="V296" s="7"/>
      <c r="W296" s="7"/>
      <c r="X296" s="7"/>
      <c r="Y296" s="7"/>
    </row>
    <row r="297" spans="1:25" ht="15.75" customHeight="1" x14ac:dyDescent="0.25">
      <c r="A297" s="7"/>
      <c r="B297" s="7"/>
      <c r="C297" s="7"/>
      <c r="D297" s="7"/>
      <c r="E297" s="7"/>
      <c r="F297" s="7"/>
      <c r="G297" s="7"/>
      <c r="H297" s="7"/>
      <c r="I297" s="7"/>
      <c r="J297" s="7"/>
      <c r="K297" s="7"/>
      <c r="L297" s="7"/>
      <c r="M297" s="7"/>
      <c r="N297" s="6"/>
      <c r="O297" s="7"/>
      <c r="P297" s="7"/>
      <c r="Q297" s="7"/>
      <c r="R297" s="7"/>
      <c r="S297" s="7"/>
      <c r="T297" s="7"/>
      <c r="U297" s="7"/>
      <c r="V297" s="7"/>
      <c r="W297" s="7"/>
      <c r="X297" s="7"/>
      <c r="Y297" s="7"/>
    </row>
    <row r="298" spans="1:25" ht="15.75" customHeight="1" x14ac:dyDescent="0.25">
      <c r="A298" s="7"/>
      <c r="B298" s="7"/>
      <c r="C298" s="7"/>
      <c r="D298" s="7"/>
      <c r="E298" s="7"/>
      <c r="F298" s="7"/>
      <c r="G298" s="7"/>
      <c r="H298" s="7"/>
      <c r="I298" s="7"/>
      <c r="J298" s="7"/>
      <c r="K298" s="7"/>
      <c r="L298" s="7"/>
      <c r="M298" s="7"/>
      <c r="N298" s="6"/>
      <c r="O298" s="7"/>
      <c r="P298" s="7"/>
      <c r="Q298" s="7"/>
      <c r="R298" s="7"/>
      <c r="S298" s="7"/>
      <c r="T298" s="7"/>
      <c r="U298" s="7"/>
      <c r="V298" s="7"/>
      <c r="W298" s="7"/>
      <c r="X298" s="7"/>
      <c r="Y298" s="7"/>
    </row>
    <row r="299" spans="1:25" ht="15.75" customHeight="1" x14ac:dyDescent="0.25">
      <c r="A299" s="7"/>
      <c r="B299" s="7"/>
      <c r="C299" s="7"/>
      <c r="D299" s="7"/>
      <c r="E299" s="7"/>
      <c r="F299" s="7"/>
      <c r="G299" s="7"/>
      <c r="H299" s="7"/>
      <c r="I299" s="7"/>
      <c r="J299" s="7"/>
      <c r="K299" s="7"/>
      <c r="L299" s="7"/>
      <c r="M299" s="7"/>
      <c r="N299" s="6"/>
      <c r="O299" s="7"/>
      <c r="P299" s="7"/>
      <c r="Q299" s="7"/>
      <c r="R299" s="7"/>
      <c r="S299" s="7"/>
      <c r="T299" s="7"/>
      <c r="U299" s="7"/>
      <c r="V299" s="7"/>
      <c r="W299" s="7"/>
      <c r="X299" s="7"/>
      <c r="Y299" s="7"/>
    </row>
    <row r="300" spans="1:25" ht="15.75" customHeight="1" x14ac:dyDescent="0.25">
      <c r="A300" s="7"/>
      <c r="B300" s="7"/>
      <c r="C300" s="7"/>
      <c r="D300" s="7"/>
      <c r="E300" s="7"/>
      <c r="F300" s="7"/>
      <c r="G300" s="7"/>
      <c r="H300" s="7"/>
      <c r="I300" s="7"/>
      <c r="J300" s="7"/>
      <c r="K300" s="7"/>
      <c r="L300" s="7"/>
      <c r="M300" s="7"/>
      <c r="N300" s="6"/>
      <c r="O300" s="7"/>
      <c r="P300" s="7"/>
      <c r="Q300" s="7"/>
      <c r="R300" s="7"/>
      <c r="S300" s="7"/>
      <c r="T300" s="7"/>
      <c r="U300" s="7"/>
      <c r="V300" s="7"/>
      <c r="W300" s="7"/>
      <c r="X300" s="7"/>
      <c r="Y300" s="7"/>
    </row>
    <row r="301" spans="1:25" ht="15.75" customHeight="1" x14ac:dyDescent="0.25">
      <c r="A301" s="7"/>
      <c r="B301" s="7"/>
      <c r="C301" s="7"/>
      <c r="D301" s="7"/>
      <c r="E301" s="7"/>
      <c r="F301" s="7"/>
      <c r="G301" s="7"/>
      <c r="H301" s="7"/>
      <c r="I301" s="7"/>
      <c r="J301" s="7"/>
      <c r="K301" s="7"/>
      <c r="L301" s="7"/>
      <c r="M301" s="7"/>
      <c r="N301" s="6"/>
      <c r="O301" s="7"/>
      <c r="P301" s="7"/>
      <c r="Q301" s="7"/>
      <c r="R301" s="7"/>
      <c r="S301" s="7"/>
      <c r="T301" s="7"/>
      <c r="U301" s="7"/>
      <c r="V301" s="7"/>
      <c r="W301" s="7"/>
      <c r="X301" s="7"/>
      <c r="Y301" s="7"/>
    </row>
    <row r="302" spans="1:25" ht="15.75" customHeight="1" x14ac:dyDescent="0.25">
      <c r="A302" s="7"/>
      <c r="B302" s="7"/>
      <c r="C302" s="7"/>
      <c r="D302" s="7"/>
      <c r="E302" s="7"/>
      <c r="F302" s="7"/>
      <c r="G302" s="7"/>
      <c r="H302" s="7"/>
      <c r="I302" s="7"/>
      <c r="J302" s="7"/>
      <c r="K302" s="7"/>
      <c r="L302" s="7"/>
      <c r="M302" s="7"/>
      <c r="N302" s="6"/>
      <c r="O302" s="7"/>
      <c r="P302" s="7"/>
      <c r="Q302" s="7"/>
      <c r="R302" s="7"/>
      <c r="S302" s="7"/>
      <c r="T302" s="7"/>
      <c r="U302" s="7"/>
      <c r="V302" s="7"/>
      <c r="W302" s="7"/>
      <c r="X302" s="7"/>
      <c r="Y302" s="7"/>
    </row>
    <row r="303" spans="1:25" ht="15.75" customHeight="1" x14ac:dyDescent="0.25">
      <c r="A303" s="7"/>
      <c r="B303" s="7"/>
      <c r="C303" s="7"/>
      <c r="D303" s="7"/>
      <c r="E303" s="7"/>
      <c r="F303" s="7"/>
      <c r="G303" s="7"/>
      <c r="H303" s="7"/>
      <c r="I303" s="7"/>
      <c r="J303" s="7"/>
      <c r="K303" s="7"/>
      <c r="L303" s="7"/>
      <c r="M303" s="7"/>
      <c r="N303" s="6"/>
      <c r="O303" s="7"/>
      <c r="P303" s="7"/>
      <c r="Q303" s="7"/>
      <c r="R303" s="7"/>
      <c r="S303" s="7"/>
      <c r="T303" s="7"/>
      <c r="U303" s="7"/>
      <c r="V303" s="7"/>
      <c r="W303" s="7"/>
      <c r="X303" s="7"/>
      <c r="Y303" s="7"/>
    </row>
    <row r="304" spans="1:25" ht="15.75" customHeight="1" x14ac:dyDescent="0.25">
      <c r="A304" s="7"/>
      <c r="B304" s="7"/>
      <c r="C304" s="7"/>
      <c r="D304" s="7"/>
      <c r="E304" s="7"/>
      <c r="F304" s="7"/>
      <c r="G304" s="7"/>
      <c r="H304" s="7"/>
      <c r="I304" s="7"/>
      <c r="J304" s="7"/>
      <c r="K304" s="7"/>
      <c r="L304" s="7"/>
      <c r="M304" s="7"/>
      <c r="N304" s="6"/>
      <c r="O304" s="7"/>
      <c r="P304" s="7"/>
      <c r="Q304" s="7"/>
      <c r="R304" s="7"/>
      <c r="S304" s="7"/>
      <c r="T304" s="7"/>
      <c r="U304" s="7"/>
      <c r="V304" s="7"/>
      <c r="W304" s="7"/>
      <c r="X304" s="7"/>
      <c r="Y304" s="7"/>
    </row>
    <row r="305" spans="1:25" ht="15.75" customHeight="1" x14ac:dyDescent="0.25">
      <c r="A305" s="7"/>
      <c r="B305" s="7"/>
      <c r="C305" s="7"/>
      <c r="D305" s="7"/>
      <c r="E305" s="7"/>
      <c r="F305" s="7"/>
      <c r="G305" s="7"/>
      <c r="H305" s="7"/>
      <c r="I305" s="7"/>
      <c r="J305" s="7"/>
      <c r="K305" s="7"/>
      <c r="L305" s="7"/>
      <c r="M305" s="7"/>
      <c r="N305" s="6"/>
      <c r="O305" s="7"/>
      <c r="P305" s="7"/>
      <c r="Q305" s="7"/>
      <c r="R305" s="7"/>
      <c r="S305" s="7"/>
      <c r="T305" s="7"/>
      <c r="U305" s="7"/>
      <c r="V305" s="7"/>
      <c r="W305" s="7"/>
      <c r="X305" s="7"/>
      <c r="Y305" s="7"/>
    </row>
    <row r="306" spans="1:25" ht="15.75" customHeight="1" x14ac:dyDescent="0.25">
      <c r="A306" s="7"/>
      <c r="B306" s="7"/>
      <c r="C306" s="7"/>
      <c r="D306" s="7"/>
      <c r="E306" s="7"/>
      <c r="F306" s="7"/>
      <c r="G306" s="7"/>
      <c r="H306" s="7"/>
      <c r="I306" s="7"/>
      <c r="J306" s="7"/>
      <c r="K306" s="7"/>
      <c r="L306" s="7"/>
      <c r="M306" s="7"/>
      <c r="N306" s="6"/>
      <c r="O306" s="7"/>
      <c r="P306" s="7"/>
      <c r="Q306" s="7"/>
      <c r="R306" s="7"/>
      <c r="S306" s="7"/>
      <c r="T306" s="7"/>
      <c r="U306" s="7"/>
      <c r="V306" s="7"/>
      <c r="W306" s="7"/>
      <c r="X306" s="7"/>
      <c r="Y306" s="7"/>
    </row>
    <row r="307" spans="1:25" ht="15.75" customHeight="1" x14ac:dyDescent="0.25">
      <c r="A307" s="7"/>
      <c r="B307" s="7"/>
      <c r="C307" s="7"/>
      <c r="D307" s="7"/>
      <c r="E307" s="7"/>
      <c r="F307" s="7"/>
      <c r="G307" s="7"/>
      <c r="H307" s="7"/>
      <c r="I307" s="7"/>
      <c r="J307" s="7"/>
      <c r="K307" s="7"/>
      <c r="L307" s="7"/>
      <c r="M307" s="7"/>
      <c r="N307" s="6"/>
      <c r="O307" s="7"/>
      <c r="P307" s="7"/>
      <c r="Q307" s="7"/>
      <c r="R307" s="7"/>
      <c r="S307" s="7"/>
      <c r="T307" s="7"/>
      <c r="U307" s="7"/>
      <c r="V307" s="7"/>
      <c r="W307" s="7"/>
      <c r="X307" s="7"/>
      <c r="Y307" s="7"/>
    </row>
    <row r="308" spans="1:25" ht="15.75" customHeight="1" x14ac:dyDescent="0.25">
      <c r="A308" s="7"/>
      <c r="B308" s="7"/>
      <c r="C308" s="7"/>
      <c r="D308" s="7"/>
      <c r="E308" s="7"/>
      <c r="F308" s="7"/>
      <c r="G308" s="7"/>
      <c r="H308" s="7"/>
      <c r="I308" s="7"/>
      <c r="J308" s="7"/>
      <c r="K308" s="7"/>
      <c r="L308" s="7"/>
      <c r="M308" s="7"/>
      <c r="N308" s="6"/>
      <c r="O308" s="7"/>
      <c r="P308" s="7"/>
      <c r="Q308" s="7"/>
      <c r="R308" s="7"/>
      <c r="S308" s="7"/>
      <c r="T308" s="7"/>
      <c r="U308" s="7"/>
      <c r="V308" s="7"/>
      <c r="W308" s="7"/>
      <c r="X308" s="7"/>
      <c r="Y308" s="7"/>
    </row>
    <row r="309" spans="1:25" ht="15.75" customHeight="1" x14ac:dyDescent="0.25">
      <c r="A309" s="7"/>
      <c r="B309" s="7"/>
      <c r="C309" s="7"/>
      <c r="D309" s="7"/>
      <c r="E309" s="7"/>
      <c r="F309" s="7"/>
      <c r="G309" s="7"/>
      <c r="H309" s="7"/>
      <c r="I309" s="7"/>
      <c r="J309" s="7"/>
      <c r="K309" s="7"/>
      <c r="L309" s="7"/>
      <c r="M309" s="7"/>
      <c r="N309" s="6"/>
      <c r="O309" s="7"/>
      <c r="P309" s="7"/>
      <c r="Q309" s="7"/>
      <c r="R309" s="7"/>
      <c r="S309" s="7"/>
      <c r="T309" s="7"/>
      <c r="U309" s="7"/>
      <c r="V309" s="7"/>
      <c r="W309" s="7"/>
      <c r="X309" s="7"/>
      <c r="Y309" s="7"/>
    </row>
    <row r="310" spans="1:25" ht="15.75" customHeight="1" x14ac:dyDescent="0.25">
      <c r="A310" s="7"/>
      <c r="B310" s="7"/>
      <c r="C310" s="7"/>
      <c r="D310" s="7"/>
      <c r="E310" s="7"/>
      <c r="F310" s="7"/>
      <c r="G310" s="7"/>
      <c r="H310" s="7"/>
      <c r="I310" s="7"/>
      <c r="J310" s="7"/>
      <c r="K310" s="7"/>
      <c r="L310" s="7"/>
      <c r="M310" s="7"/>
      <c r="N310" s="6"/>
      <c r="O310" s="7"/>
      <c r="P310" s="7"/>
      <c r="Q310" s="7"/>
      <c r="R310" s="7"/>
      <c r="S310" s="7"/>
      <c r="T310" s="7"/>
      <c r="U310" s="7"/>
      <c r="V310" s="7"/>
      <c r="W310" s="7"/>
      <c r="X310" s="7"/>
      <c r="Y310" s="7"/>
    </row>
    <row r="311" spans="1:25" ht="15.75" customHeight="1" x14ac:dyDescent="0.25">
      <c r="A311" s="7"/>
      <c r="B311" s="7"/>
      <c r="C311" s="7"/>
      <c r="D311" s="7"/>
      <c r="E311" s="7"/>
      <c r="F311" s="7"/>
      <c r="G311" s="7"/>
      <c r="H311" s="7"/>
      <c r="I311" s="7"/>
      <c r="J311" s="7"/>
      <c r="K311" s="7"/>
      <c r="L311" s="7"/>
      <c r="M311" s="7"/>
      <c r="N311" s="6"/>
      <c r="O311" s="7"/>
      <c r="P311" s="7"/>
      <c r="Q311" s="7"/>
      <c r="R311" s="7"/>
      <c r="S311" s="7"/>
      <c r="T311" s="7"/>
      <c r="U311" s="7"/>
      <c r="V311" s="7"/>
      <c r="W311" s="7"/>
      <c r="X311" s="7"/>
      <c r="Y311" s="7"/>
    </row>
    <row r="312" spans="1:25" ht="15.75" customHeight="1" x14ac:dyDescent="0.25">
      <c r="A312" s="7"/>
      <c r="B312" s="7"/>
      <c r="C312" s="7"/>
      <c r="D312" s="7"/>
      <c r="E312" s="7"/>
      <c r="F312" s="7"/>
      <c r="G312" s="7"/>
      <c r="H312" s="7"/>
      <c r="I312" s="7"/>
      <c r="J312" s="7"/>
      <c r="K312" s="7"/>
      <c r="L312" s="7"/>
      <c r="M312" s="7"/>
      <c r="N312" s="6"/>
      <c r="O312" s="7"/>
      <c r="P312" s="7"/>
      <c r="Q312" s="7"/>
      <c r="R312" s="7"/>
      <c r="S312" s="7"/>
      <c r="T312" s="7"/>
      <c r="U312" s="7"/>
      <c r="V312" s="7"/>
      <c r="W312" s="7"/>
      <c r="X312" s="7"/>
      <c r="Y312" s="7"/>
    </row>
    <row r="313" spans="1:25" ht="15.75" customHeight="1" x14ac:dyDescent="0.25">
      <c r="A313" s="7"/>
      <c r="B313" s="7"/>
      <c r="C313" s="7"/>
      <c r="D313" s="7"/>
      <c r="E313" s="7"/>
      <c r="F313" s="7"/>
      <c r="G313" s="7"/>
      <c r="H313" s="7"/>
      <c r="I313" s="7"/>
      <c r="J313" s="7"/>
      <c r="K313" s="7"/>
      <c r="L313" s="7"/>
      <c r="M313" s="7"/>
      <c r="N313" s="6"/>
      <c r="O313" s="7"/>
      <c r="P313" s="7"/>
      <c r="Q313" s="7"/>
      <c r="R313" s="7"/>
      <c r="S313" s="7"/>
      <c r="T313" s="7"/>
      <c r="U313" s="7"/>
      <c r="V313" s="7"/>
      <c r="W313" s="7"/>
      <c r="X313" s="7"/>
      <c r="Y313" s="7"/>
    </row>
    <row r="314" spans="1:25" ht="15.75" customHeight="1" x14ac:dyDescent="0.25">
      <c r="A314" s="7"/>
      <c r="B314" s="7"/>
      <c r="C314" s="7"/>
      <c r="D314" s="7"/>
      <c r="E314" s="7"/>
      <c r="F314" s="7"/>
      <c r="G314" s="7"/>
      <c r="H314" s="7"/>
      <c r="I314" s="7"/>
      <c r="J314" s="7"/>
      <c r="K314" s="7"/>
      <c r="L314" s="7"/>
      <c r="M314" s="7"/>
      <c r="N314" s="6"/>
      <c r="O314" s="7"/>
      <c r="P314" s="7"/>
      <c r="Q314" s="7"/>
      <c r="R314" s="7"/>
      <c r="S314" s="7"/>
      <c r="T314" s="7"/>
      <c r="U314" s="7"/>
      <c r="V314" s="7"/>
      <c r="W314" s="7"/>
      <c r="X314" s="7"/>
      <c r="Y314" s="7"/>
    </row>
    <row r="315" spans="1:25" ht="15.75" customHeight="1" x14ac:dyDescent="0.25">
      <c r="A315" s="7"/>
      <c r="B315" s="7"/>
      <c r="C315" s="7"/>
      <c r="D315" s="7"/>
      <c r="E315" s="7"/>
      <c r="F315" s="7"/>
      <c r="G315" s="7"/>
      <c r="H315" s="7"/>
      <c r="I315" s="7"/>
      <c r="J315" s="7"/>
      <c r="K315" s="7"/>
      <c r="L315" s="7"/>
      <c r="M315" s="7"/>
      <c r="N315" s="6"/>
      <c r="O315" s="7"/>
      <c r="P315" s="7"/>
      <c r="Q315" s="7"/>
      <c r="R315" s="7"/>
      <c r="S315" s="7"/>
      <c r="T315" s="7"/>
      <c r="U315" s="7"/>
      <c r="V315" s="7"/>
      <c r="W315" s="7"/>
      <c r="X315" s="7"/>
      <c r="Y315" s="7"/>
    </row>
    <row r="316" spans="1:25" ht="15.75" customHeight="1" x14ac:dyDescent="0.25">
      <c r="A316" s="7"/>
      <c r="B316" s="7"/>
      <c r="C316" s="7"/>
      <c r="D316" s="7"/>
      <c r="E316" s="7"/>
      <c r="F316" s="7"/>
      <c r="G316" s="7"/>
      <c r="H316" s="7"/>
      <c r="I316" s="7"/>
      <c r="J316" s="7"/>
      <c r="K316" s="7"/>
      <c r="L316" s="7"/>
      <c r="M316" s="7"/>
      <c r="N316" s="6"/>
      <c r="O316" s="7"/>
      <c r="P316" s="7"/>
      <c r="Q316" s="7"/>
      <c r="R316" s="7"/>
      <c r="S316" s="7"/>
      <c r="T316" s="7"/>
      <c r="U316" s="7"/>
      <c r="V316" s="7"/>
      <c r="W316" s="7"/>
      <c r="X316" s="7"/>
      <c r="Y316" s="7"/>
    </row>
    <row r="317" spans="1:25" ht="15.75" customHeight="1" x14ac:dyDescent="0.25">
      <c r="A317" s="7"/>
      <c r="B317" s="7"/>
      <c r="C317" s="7"/>
      <c r="D317" s="7"/>
      <c r="E317" s="7"/>
      <c r="F317" s="7"/>
      <c r="G317" s="7"/>
      <c r="H317" s="7"/>
      <c r="I317" s="7"/>
      <c r="J317" s="7"/>
      <c r="K317" s="7"/>
      <c r="L317" s="7"/>
      <c r="M317" s="7"/>
      <c r="N317" s="6"/>
      <c r="O317" s="7"/>
      <c r="P317" s="7"/>
      <c r="Q317" s="7"/>
      <c r="R317" s="7"/>
      <c r="S317" s="7"/>
      <c r="T317" s="7"/>
      <c r="U317" s="7"/>
      <c r="V317" s="7"/>
      <c r="W317" s="7"/>
      <c r="X317" s="7"/>
      <c r="Y317" s="7"/>
    </row>
    <row r="318" spans="1:25" ht="15.75" customHeight="1" x14ac:dyDescent="0.25">
      <c r="A318" s="7"/>
      <c r="B318" s="7"/>
      <c r="C318" s="7"/>
      <c r="D318" s="7"/>
      <c r="E318" s="7"/>
      <c r="F318" s="7"/>
      <c r="G318" s="7"/>
      <c r="H318" s="7"/>
      <c r="I318" s="7"/>
      <c r="J318" s="7"/>
      <c r="K318" s="7"/>
      <c r="L318" s="7"/>
      <c r="M318" s="7"/>
      <c r="N318" s="6"/>
      <c r="O318" s="7"/>
      <c r="P318" s="7"/>
      <c r="Q318" s="7"/>
      <c r="R318" s="7"/>
      <c r="S318" s="7"/>
      <c r="T318" s="7"/>
      <c r="U318" s="7"/>
      <c r="V318" s="7"/>
      <c r="W318" s="7"/>
      <c r="X318" s="7"/>
      <c r="Y318" s="7"/>
    </row>
    <row r="319" spans="1:25" ht="15.75" customHeight="1" x14ac:dyDescent="0.25">
      <c r="A319" s="7"/>
      <c r="B319" s="7"/>
      <c r="C319" s="7"/>
      <c r="D319" s="7"/>
      <c r="E319" s="7"/>
      <c r="F319" s="7"/>
      <c r="G319" s="7"/>
      <c r="H319" s="7"/>
      <c r="I319" s="7"/>
      <c r="J319" s="7"/>
      <c r="K319" s="7"/>
      <c r="L319" s="7"/>
      <c r="M319" s="7"/>
      <c r="N319" s="6"/>
      <c r="O319" s="7"/>
      <c r="P319" s="7"/>
      <c r="Q319" s="7"/>
      <c r="R319" s="7"/>
      <c r="S319" s="7"/>
      <c r="T319" s="7"/>
      <c r="U319" s="7"/>
      <c r="V319" s="7"/>
      <c r="W319" s="7"/>
      <c r="X319" s="7"/>
      <c r="Y319" s="7"/>
    </row>
    <row r="320" spans="1:25" ht="15.75" customHeight="1" x14ac:dyDescent="0.25">
      <c r="A320" s="7"/>
      <c r="B320" s="7"/>
      <c r="C320" s="7"/>
      <c r="D320" s="7"/>
      <c r="E320" s="7"/>
      <c r="F320" s="7"/>
      <c r="G320" s="7"/>
      <c r="H320" s="7"/>
      <c r="I320" s="7"/>
      <c r="J320" s="7"/>
      <c r="K320" s="7"/>
      <c r="L320" s="7"/>
      <c r="M320" s="7"/>
      <c r="N320" s="6"/>
      <c r="O320" s="7"/>
      <c r="P320" s="7"/>
      <c r="Q320" s="7"/>
      <c r="R320" s="7"/>
      <c r="S320" s="7"/>
      <c r="T320" s="7"/>
      <c r="U320" s="7"/>
      <c r="V320" s="7"/>
      <c r="W320" s="7"/>
      <c r="X320" s="7"/>
      <c r="Y320" s="7"/>
    </row>
    <row r="321" spans="1:25" ht="15.75" customHeight="1" x14ac:dyDescent="0.25">
      <c r="A321" s="7"/>
      <c r="B321" s="7"/>
      <c r="C321" s="7"/>
      <c r="D321" s="7"/>
      <c r="E321" s="7"/>
      <c r="F321" s="7"/>
      <c r="G321" s="7"/>
      <c r="H321" s="7"/>
      <c r="I321" s="7"/>
      <c r="J321" s="7"/>
      <c r="K321" s="7"/>
      <c r="L321" s="7"/>
      <c r="M321" s="7"/>
      <c r="N321" s="6"/>
      <c r="O321" s="7"/>
      <c r="P321" s="7"/>
      <c r="Q321" s="7"/>
      <c r="R321" s="7"/>
      <c r="S321" s="7"/>
      <c r="T321" s="7"/>
      <c r="U321" s="7"/>
      <c r="V321" s="7"/>
      <c r="W321" s="7"/>
      <c r="X321" s="7"/>
      <c r="Y321" s="7"/>
    </row>
    <row r="322" spans="1:25" ht="15.75" customHeight="1" x14ac:dyDescent="0.25">
      <c r="A322" s="7"/>
      <c r="B322" s="7"/>
      <c r="C322" s="7"/>
      <c r="D322" s="7"/>
      <c r="E322" s="7"/>
      <c r="F322" s="7"/>
      <c r="G322" s="7"/>
      <c r="H322" s="7"/>
      <c r="I322" s="7"/>
      <c r="J322" s="7"/>
      <c r="K322" s="7"/>
      <c r="L322" s="7"/>
      <c r="M322" s="7"/>
      <c r="N322" s="6"/>
      <c r="O322" s="7"/>
      <c r="P322" s="7"/>
      <c r="Q322" s="7"/>
      <c r="R322" s="7"/>
      <c r="S322" s="7"/>
      <c r="T322" s="7"/>
      <c r="U322" s="7"/>
      <c r="V322" s="7"/>
      <c r="W322" s="7"/>
      <c r="X322" s="7"/>
      <c r="Y322" s="7"/>
    </row>
    <row r="323" spans="1:25" ht="15.75" customHeight="1" x14ac:dyDescent="0.25">
      <c r="A323" s="7"/>
      <c r="B323" s="7"/>
      <c r="C323" s="7"/>
      <c r="D323" s="7"/>
      <c r="E323" s="7"/>
      <c r="F323" s="7"/>
      <c r="G323" s="7"/>
      <c r="H323" s="7"/>
      <c r="I323" s="7"/>
      <c r="J323" s="7"/>
      <c r="K323" s="7"/>
      <c r="L323" s="7"/>
      <c r="M323" s="7"/>
      <c r="N323" s="6"/>
      <c r="O323" s="7"/>
      <c r="P323" s="7"/>
      <c r="Q323" s="7"/>
      <c r="R323" s="7"/>
      <c r="S323" s="7"/>
      <c r="T323" s="7"/>
      <c r="U323" s="7"/>
      <c r="V323" s="7"/>
      <c r="W323" s="7"/>
      <c r="X323" s="7"/>
      <c r="Y323" s="7"/>
    </row>
    <row r="324" spans="1:25" ht="15.75" customHeight="1" x14ac:dyDescent="0.25">
      <c r="A324" s="7"/>
      <c r="B324" s="7"/>
      <c r="C324" s="7"/>
      <c r="D324" s="7"/>
      <c r="E324" s="7"/>
      <c r="F324" s="7"/>
      <c r="G324" s="7"/>
      <c r="H324" s="7"/>
      <c r="I324" s="7"/>
      <c r="J324" s="7"/>
      <c r="K324" s="7"/>
      <c r="L324" s="7"/>
      <c r="M324" s="7"/>
      <c r="N324" s="6"/>
      <c r="O324" s="7"/>
      <c r="P324" s="7"/>
      <c r="Q324" s="7"/>
      <c r="R324" s="7"/>
      <c r="S324" s="7"/>
      <c r="T324" s="7"/>
      <c r="U324" s="7"/>
      <c r="V324" s="7"/>
      <c r="W324" s="7"/>
      <c r="X324" s="7"/>
      <c r="Y324" s="7"/>
    </row>
    <row r="325" spans="1:25" ht="15.75" customHeight="1" x14ac:dyDescent="0.25">
      <c r="A325" s="7"/>
      <c r="B325" s="7"/>
      <c r="C325" s="7"/>
      <c r="D325" s="7"/>
      <c r="E325" s="7"/>
      <c r="F325" s="7"/>
      <c r="G325" s="7"/>
      <c r="H325" s="7"/>
      <c r="I325" s="7"/>
      <c r="J325" s="7"/>
      <c r="K325" s="7"/>
      <c r="L325" s="7"/>
      <c r="M325" s="7"/>
      <c r="N325" s="6"/>
      <c r="O325" s="7"/>
      <c r="P325" s="7"/>
      <c r="Q325" s="7"/>
      <c r="R325" s="7"/>
      <c r="S325" s="7"/>
      <c r="T325" s="7"/>
      <c r="U325" s="7"/>
      <c r="V325" s="7"/>
      <c r="W325" s="7"/>
      <c r="X325" s="7"/>
      <c r="Y325" s="7"/>
    </row>
    <row r="326" spans="1:25" ht="15.75" customHeight="1" x14ac:dyDescent="0.25">
      <c r="A326" s="7"/>
      <c r="B326" s="7"/>
      <c r="C326" s="7"/>
      <c r="D326" s="7"/>
      <c r="E326" s="7"/>
      <c r="F326" s="7"/>
      <c r="G326" s="7"/>
      <c r="H326" s="7"/>
      <c r="I326" s="7"/>
      <c r="J326" s="7"/>
      <c r="K326" s="7"/>
      <c r="L326" s="7"/>
      <c r="M326" s="7"/>
      <c r="N326" s="6"/>
      <c r="O326" s="7"/>
      <c r="P326" s="7"/>
      <c r="Q326" s="7"/>
      <c r="R326" s="7"/>
      <c r="S326" s="7"/>
      <c r="T326" s="7"/>
      <c r="U326" s="7"/>
      <c r="V326" s="7"/>
      <c r="W326" s="7"/>
      <c r="X326" s="7"/>
      <c r="Y326" s="7"/>
    </row>
    <row r="327" spans="1:25" ht="15.75" customHeight="1" x14ac:dyDescent="0.25">
      <c r="A327" s="7"/>
      <c r="B327" s="7"/>
      <c r="C327" s="7"/>
      <c r="D327" s="7"/>
      <c r="E327" s="7"/>
      <c r="F327" s="7"/>
      <c r="G327" s="7"/>
      <c r="H327" s="7"/>
      <c r="I327" s="7"/>
      <c r="J327" s="7"/>
      <c r="K327" s="7"/>
      <c r="L327" s="7"/>
      <c r="M327" s="7"/>
      <c r="N327" s="6"/>
      <c r="O327" s="7"/>
      <c r="P327" s="7"/>
      <c r="Q327" s="7"/>
      <c r="R327" s="7"/>
      <c r="S327" s="7"/>
      <c r="T327" s="7"/>
      <c r="U327" s="7"/>
      <c r="V327" s="7"/>
      <c r="W327" s="7"/>
      <c r="X327" s="7"/>
      <c r="Y327" s="7"/>
    </row>
    <row r="328" spans="1:25" ht="15.75" customHeight="1" x14ac:dyDescent="0.25">
      <c r="A328" s="7"/>
      <c r="B328" s="7"/>
      <c r="C328" s="7"/>
      <c r="D328" s="7"/>
      <c r="E328" s="7"/>
      <c r="F328" s="7"/>
      <c r="G328" s="7"/>
      <c r="H328" s="7"/>
      <c r="I328" s="7"/>
      <c r="J328" s="7"/>
      <c r="K328" s="7"/>
      <c r="L328" s="7"/>
      <c r="M328" s="7"/>
      <c r="N328" s="6"/>
      <c r="O328" s="7"/>
      <c r="P328" s="7"/>
      <c r="Q328" s="7"/>
      <c r="R328" s="7"/>
      <c r="S328" s="7"/>
      <c r="T328" s="7"/>
      <c r="U328" s="7"/>
      <c r="V328" s="7"/>
      <c r="W328" s="7"/>
      <c r="X328" s="7"/>
      <c r="Y328" s="7"/>
    </row>
    <row r="329" spans="1:25" ht="15.75" customHeight="1" x14ac:dyDescent="0.25">
      <c r="A329" s="7"/>
      <c r="B329" s="7"/>
      <c r="C329" s="7"/>
      <c r="D329" s="7"/>
      <c r="E329" s="7"/>
      <c r="F329" s="7"/>
      <c r="G329" s="7"/>
      <c r="H329" s="7"/>
      <c r="I329" s="7"/>
      <c r="J329" s="7"/>
      <c r="K329" s="7"/>
      <c r="L329" s="7"/>
      <c r="M329" s="7"/>
      <c r="N329" s="6"/>
      <c r="O329" s="7"/>
      <c r="P329" s="7"/>
      <c r="Q329" s="7"/>
      <c r="R329" s="7"/>
      <c r="S329" s="7"/>
      <c r="T329" s="7"/>
      <c r="U329" s="7"/>
      <c r="V329" s="7"/>
      <c r="W329" s="7"/>
      <c r="X329" s="7"/>
      <c r="Y329" s="7"/>
    </row>
    <row r="330" spans="1:25" ht="15.75" customHeight="1" x14ac:dyDescent="0.25">
      <c r="A330" s="7"/>
      <c r="B330" s="7"/>
      <c r="C330" s="7"/>
      <c r="D330" s="7"/>
      <c r="E330" s="7"/>
      <c r="F330" s="7"/>
      <c r="G330" s="7"/>
      <c r="H330" s="7"/>
      <c r="I330" s="7"/>
      <c r="J330" s="7"/>
      <c r="K330" s="7"/>
      <c r="L330" s="7"/>
      <c r="M330" s="7"/>
      <c r="N330" s="6"/>
      <c r="O330" s="7"/>
      <c r="P330" s="7"/>
      <c r="Q330" s="7"/>
      <c r="R330" s="7"/>
      <c r="S330" s="7"/>
      <c r="T330" s="7"/>
      <c r="U330" s="7"/>
      <c r="V330" s="7"/>
      <c r="W330" s="7"/>
      <c r="X330" s="7"/>
      <c r="Y330" s="7"/>
    </row>
    <row r="331" spans="1:25" ht="15.75" customHeight="1" x14ac:dyDescent="0.25">
      <c r="A331" s="7"/>
      <c r="B331" s="7"/>
      <c r="C331" s="7"/>
      <c r="D331" s="7"/>
      <c r="E331" s="7"/>
      <c r="F331" s="7"/>
      <c r="G331" s="7"/>
      <c r="H331" s="7"/>
      <c r="I331" s="7"/>
      <c r="J331" s="7"/>
      <c r="K331" s="7"/>
      <c r="L331" s="7"/>
      <c r="M331" s="7"/>
      <c r="N331" s="6"/>
      <c r="O331" s="7"/>
      <c r="P331" s="7"/>
      <c r="Q331" s="7"/>
      <c r="R331" s="7"/>
      <c r="S331" s="7"/>
      <c r="T331" s="7"/>
      <c r="U331" s="7"/>
      <c r="V331" s="7"/>
      <c r="W331" s="7"/>
      <c r="X331" s="7"/>
      <c r="Y331" s="7"/>
    </row>
    <row r="332" spans="1:25" ht="15.75" customHeight="1" x14ac:dyDescent="0.25">
      <c r="A332" s="7"/>
      <c r="B332" s="7"/>
      <c r="C332" s="7"/>
      <c r="D332" s="7"/>
      <c r="E332" s="7"/>
      <c r="F332" s="7"/>
      <c r="G332" s="7"/>
      <c r="H332" s="7"/>
      <c r="I332" s="7"/>
      <c r="J332" s="7"/>
      <c r="K332" s="7"/>
      <c r="L332" s="7"/>
      <c r="M332" s="7"/>
      <c r="N332" s="6"/>
      <c r="O332" s="7"/>
      <c r="P332" s="7"/>
      <c r="Q332" s="7"/>
      <c r="R332" s="7"/>
      <c r="S332" s="7"/>
      <c r="T332" s="7"/>
      <c r="U332" s="7"/>
      <c r="V332" s="7"/>
      <c r="W332" s="7"/>
      <c r="X332" s="7"/>
      <c r="Y332" s="7"/>
    </row>
    <row r="333" spans="1:25" ht="15.75" customHeight="1" x14ac:dyDescent="0.25">
      <c r="A333" s="7"/>
      <c r="B333" s="7"/>
      <c r="C333" s="7"/>
      <c r="D333" s="7"/>
      <c r="E333" s="7"/>
      <c r="F333" s="7"/>
      <c r="G333" s="7"/>
      <c r="H333" s="7"/>
      <c r="I333" s="7"/>
      <c r="J333" s="7"/>
      <c r="K333" s="7"/>
      <c r="L333" s="7"/>
      <c r="M333" s="7"/>
      <c r="N333" s="6"/>
      <c r="O333" s="7"/>
      <c r="P333" s="7"/>
      <c r="Q333" s="7"/>
      <c r="R333" s="7"/>
      <c r="S333" s="7"/>
      <c r="T333" s="7"/>
      <c r="U333" s="7"/>
      <c r="V333" s="7"/>
      <c r="W333" s="7"/>
      <c r="X333" s="7"/>
      <c r="Y333" s="7"/>
    </row>
    <row r="334" spans="1:25" ht="15.75" customHeight="1" x14ac:dyDescent="0.25">
      <c r="A334" s="7"/>
      <c r="B334" s="7"/>
      <c r="C334" s="7"/>
      <c r="D334" s="7"/>
      <c r="E334" s="7"/>
      <c r="F334" s="7"/>
      <c r="G334" s="7"/>
      <c r="H334" s="7"/>
      <c r="I334" s="7"/>
      <c r="J334" s="7"/>
      <c r="K334" s="7"/>
      <c r="L334" s="7"/>
      <c r="M334" s="7"/>
      <c r="N334" s="6"/>
      <c r="O334" s="7"/>
      <c r="P334" s="7"/>
      <c r="Q334" s="7"/>
      <c r="R334" s="7"/>
      <c r="S334" s="7"/>
      <c r="T334" s="7"/>
      <c r="U334" s="7"/>
      <c r="V334" s="7"/>
      <c r="W334" s="7"/>
      <c r="X334" s="7"/>
      <c r="Y334" s="7"/>
    </row>
    <row r="335" spans="1:25" ht="15.75" customHeight="1" x14ac:dyDescent="0.25">
      <c r="A335" s="7"/>
      <c r="B335" s="7"/>
      <c r="C335" s="7"/>
      <c r="D335" s="7"/>
      <c r="E335" s="7"/>
      <c r="F335" s="7"/>
      <c r="G335" s="7"/>
      <c r="H335" s="7"/>
      <c r="I335" s="7"/>
      <c r="J335" s="7"/>
      <c r="K335" s="7"/>
      <c r="L335" s="7"/>
      <c r="M335" s="7"/>
      <c r="N335" s="6"/>
      <c r="O335" s="7"/>
      <c r="P335" s="7"/>
      <c r="Q335" s="7"/>
      <c r="R335" s="7"/>
      <c r="S335" s="7"/>
      <c r="T335" s="7"/>
      <c r="U335" s="7"/>
      <c r="V335" s="7"/>
      <c r="W335" s="7"/>
      <c r="X335" s="7"/>
      <c r="Y335" s="7"/>
    </row>
    <row r="336" spans="1:25" ht="15.75" customHeight="1" x14ac:dyDescent="0.25">
      <c r="A336" s="7"/>
      <c r="B336" s="7"/>
      <c r="C336" s="7"/>
      <c r="D336" s="7"/>
      <c r="E336" s="7"/>
      <c r="F336" s="7"/>
      <c r="G336" s="7"/>
      <c r="H336" s="7"/>
      <c r="I336" s="7"/>
      <c r="J336" s="7"/>
      <c r="K336" s="7"/>
      <c r="L336" s="7"/>
      <c r="M336" s="7"/>
      <c r="N336" s="6"/>
      <c r="O336" s="7"/>
      <c r="P336" s="7"/>
      <c r="Q336" s="7"/>
      <c r="R336" s="7"/>
      <c r="S336" s="7"/>
      <c r="T336" s="7"/>
      <c r="U336" s="7"/>
      <c r="V336" s="7"/>
      <c r="W336" s="7"/>
      <c r="X336" s="7"/>
      <c r="Y336" s="7"/>
    </row>
    <row r="337" spans="1:25" ht="15.75" customHeight="1" x14ac:dyDescent="0.25">
      <c r="A337" s="7"/>
      <c r="B337" s="7"/>
      <c r="C337" s="7"/>
      <c r="D337" s="7"/>
      <c r="E337" s="7"/>
      <c r="F337" s="7"/>
      <c r="G337" s="7"/>
      <c r="H337" s="7"/>
      <c r="I337" s="7"/>
      <c r="J337" s="7"/>
      <c r="K337" s="7"/>
      <c r="L337" s="7"/>
      <c r="M337" s="7"/>
      <c r="N337" s="6"/>
      <c r="O337" s="7"/>
      <c r="P337" s="7"/>
      <c r="Q337" s="7"/>
      <c r="R337" s="7"/>
      <c r="S337" s="7"/>
      <c r="T337" s="7"/>
      <c r="U337" s="7"/>
      <c r="V337" s="7"/>
      <c r="W337" s="7"/>
      <c r="X337" s="7"/>
      <c r="Y337" s="7"/>
    </row>
    <row r="338" spans="1:25" ht="15.75" customHeight="1" x14ac:dyDescent="0.25">
      <c r="A338" s="7"/>
      <c r="B338" s="7"/>
      <c r="C338" s="7"/>
      <c r="D338" s="7"/>
      <c r="E338" s="7"/>
      <c r="F338" s="7"/>
      <c r="G338" s="7"/>
      <c r="H338" s="7"/>
      <c r="I338" s="7"/>
      <c r="J338" s="7"/>
      <c r="K338" s="7"/>
      <c r="L338" s="7"/>
      <c r="M338" s="7"/>
      <c r="N338" s="6"/>
      <c r="O338" s="7"/>
      <c r="P338" s="7"/>
      <c r="Q338" s="7"/>
      <c r="R338" s="7"/>
      <c r="S338" s="7"/>
      <c r="T338" s="7"/>
      <c r="U338" s="7"/>
      <c r="V338" s="7"/>
      <c r="W338" s="7"/>
      <c r="X338" s="7"/>
      <c r="Y338" s="7"/>
    </row>
    <row r="339" spans="1:25" ht="15.75" customHeight="1" x14ac:dyDescent="0.25">
      <c r="A339" s="7"/>
      <c r="B339" s="7"/>
      <c r="C339" s="7"/>
      <c r="D339" s="7"/>
      <c r="E339" s="7"/>
      <c r="F339" s="7"/>
      <c r="G339" s="7"/>
      <c r="H339" s="7"/>
      <c r="I339" s="7"/>
      <c r="J339" s="7"/>
      <c r="K339" s="7"/>
      <c r="L339" s="7"/>
      <c r="M339" s="7"/>
      <c r="N339" s="6"/>
      <c r="O339" s="7"/>
      <c r="P339" s="7"/>
      <c r="Q339" s="7"/>
      <c r="R339" s="7"/>
      <c r="S339" s="7"/>
      <c r="T339" s="7"/>
      <c r="U339" s="7"/>
      <c r="V339" s="7"/>
      <c r="W339" s="7"/>
      <c r="X339" s="7"/>
      <c r="Y339" s="7"/>
    </row>
    <row r="340" spans="1:25" ht="15.75" customHeight="1" x14ac:dyDescent="0.25">
      <c r="A340" s="7"/>
      <c r="B340" s="7"/>
      <c r="C340" s="7"/>
      <c r="D340" s="7"/>
      <c r="E340" s="7"/>
      <c r="F340" s="7"/>
      <c r="G340" s="7"/>
      <c r="H340" s="7"/>
      <c r="I340" s="7"/>
      <c r="J340" s="7"/>
      <c r="K340" s="7"/>
      <c r="L340" s="7"/>
      <c r="M340" s="7"/>
      <c r="N340" s="6"/>
      <c r="O340" s="7"/>
      <c r="P340" s="7"/>
      <c r="Q340" s="7"/>
      <c r="R340" s="7"/>
      <c r="S340" s="7"/>
      <c r="T340" s="7"/>
      <c r="U340" s="7"/>
      <c r="V340" s="7"/>
      <c r="W340" s="7"/>
      <c r="X340" s="7"/>
      <c r="Y340" s="7"/>
    </row>
    <row r="341" spans="1:25" ht="15.75" customHeight="1" x14ac:dyDescent="0.25">
      <c r="A341" s="7"/>
      <c r="B341" s="7"/>
      <c r="C341" s="7"/>
      <c r="D341" s="7"/>
      <c r="E341" s="7"/>
      <c r="F341" s="7"/>
      <c r="G341" s="7"/>
      <c r="H341" s="7"/>
      <c r="I341" s="7"/>
      <c r="J341" s="7"/>
      <c r="K341" s="7"/>
      <c r="L341" s="7"/>
      <c r="M341" s="7"/>
      <c r="N341" s="6"/>
      <c r="O341" s="7"/>
      <c r="P341" s="7"/>
      <c r="Q341" s="7"/>
      <c r="R341" s="7"/>
      <c r="S341" s="7"/>
      <c r="T341" s="7"/>
      <c r="U341" s="7"/>
      <c r="V341" s="7"/>
      <c r="W341" s="7"/>
      <c r="X341" s="7"/>
      <c r="Y341" s="7"/>
    </row>
    <row r="342" spans="1:25" ht="15.75" customHeight="1" x14ac:dyDescent="0.25">
      <c r="A342" s="7"/>
      <c r="B342" s="7"/>
      <c r="C342" s="7"/>
      <c r="D342" s="7"/>
      <c r="E342" s="7"/>
      <c r="F342" s="7"/>
      <c r="G342" s="7"/>
      <c r="H342" s="7"/>
      <c r="I342" s="7"/>
      <c r="J342" s="7"/>
      <c r="K342" s="7"/>
      <c r="L342" s="7"/>
      <c r="M342" s="7"/>
      <c r="N342" s="6"/>
      <c r="O342" s="7"/>
      <c r="P342" s="7"/>
      <c r="Q342" s="7"/>
      <c r="R342" s="7"/>
      <c r="S342" s="7"/>
      <c r="T342" s="7"/>
      <c r="U342" s="7"/>
      <c r="V342" s="7"/>
      <c r="W342" s="7"/>
      <c r="X342" s="7"/>
      <c r="Y342" s="7"/>
    </row>
    <row r="343" spans="1:25" ht="15.75" customHeight="1" x14ac:dyDescent="0.25">
      <c r="A343" s="7"/>
      <c r="B343" s="7"/>
      <c r="C343" s="7"/>
      <c r="D343" s="7"/>
      <c r="E343" s="7"/>
      <c r="F343" s="7"/>
      <c r="G343" s="7"/>
      <c r="H343" s="7"/>
      <c r="I343" s="7"/>
      <c r="J343" s="7"/>
      <c r="K343" s="7"/>
      <c r="L343" s="7"/>
      <c r="M343" s="7"/>
      <c r="N343" s="6"/>
      <c r="O343" s="7"/>
      <c r="P343" s="7"/>
      <c r="Q343" s="7"/>
      <c r="R343" s="7"/>
      <c r="S343" s="7"/>
      <c r="T343" s="7"/>
      <c r="U343" s="7"/>
      <c r="V343" s="7"/>
      <c r="W343" s="7"/>
      <c r="X343" s="7"/>
      <c r="Y343" s="7"/>
    </row>
    <row r="344" spans="1:25" ht="15.75" customHeight="1" x14ac:dyDescent="0.25">
      <c r="A344" s="7"/>
      <c r="B344" s="7"/>
      <c r="C344" s="7"/>
      <c r="D344" s="7"/>
      <c r="E344" s="7"/>
      <c r="F344" s="7"/>
      <c r="G344" s="7"/>
      <c r="H344" s="7"/>
      <c r="I344" s="7"/>
      <c r="J344" s="7"/>
      <c r="K344" s="7"/>
      <c r="L344" s="7"/>
      <c r="M344" s="7"/>
      <c r="N344" s="6"/>
      <c r="O344" s="7"/>
      <c r="P344" s="7"/>
      <c r="Q344" s="7"/>
      <c r="R344" s="7"/>
      <c r="S344" s="7"/>
      <c r="T344" s="7"/>
      <c r="U344" s="7"/>
      <c r="V344" s="7"/>
      <c r="W344" s="7"/>
      <c r="X344" s="7"/>
      <c r="Y344" s="7"/>
    </row>
    <row r="345" spans="1:25" ht="15.75" customHeight="1" x14ac:dyDescent="0.25">
      <c r="A345" s="7"/>
      <c r="B345" s="7"/>
      <c r="C345" s="7"/>
      <c r="D345" s="7"/>
      <c r="E345" s="7"/>
      <c r="F345" s="7"/>
      <c r="G345" s="7"/>
      <c r="H345" s="7"/>
      <c r="I345" s="7"/>
      <c r="J345" s="7"/>
      <c r="K345" s="7"/>
      <c r="L345" s="7"/>
      <c r="M345" s="7"/>
      <c r="N345" s="6"/>
      <c r="O345" s="7"/>
      <c r="P345" s="7"/>
      <c r="Q345" s="7"/>
      <c r="R345" s="7"/>
      <c r="S345" s="7"/>
      <c r="T345" s="7"/>
      <c r="U345" s="7"/>
      <c r="V345" s="7"/>
      <c r="W345" s="7"/>
      <c r="X345" s="7"/>
      <c r="Y345" s="7"/>
    </row>
    <row r="346" spans="1:25" ht="15.75" customHeight="1" x14ac:dyDescent="0.25">
      <c r="A346" s="7"/>
      <c r="B346" s="7"/>
      <c r="C346" s="7"/>
      <c r="D346" s="7"/>
      <c r="E346" s="7"/>
      <c r="F346" s="7"/>
      <c r="G346" s="7"/>
      <c r="H346" s="7"/>
      <c r="I346" s="7"/>
      <c r="J346" s="7"/>
      <c r="K346" s="7"/>
      <c r="L346" s="7"/>
      <c r="M346" s="7"/>
      <c r="N346" s="6"/>
      <c r="O346" s="7"/>
      <c r="P346" s="7"/>
      <c r="Q346" s="7"/>
      <c r="R346" s="7"/>
      <c r="S346" s="7"/>
      <c r="T346" s="7"/>
      <c r="U346" s="7"/>
      <c r="V346" s="7"/>
      <c r="W346" s="7"/>
      <c r="X346" s="7"/>
      <c r="Y346" s="7"/>
    </row>
    <row r="347" spans="1:25" ht="15.75" customHeight="1" x14ac:dyDescent="0.25">
      <c r="A347" s="7"/>
      <c r="B347" s="7"/>
      <c r="C347" s="7"/>
      <c r="D347" s="7"/>
      <c r="E347" s="7"/>
      <c r="F347" s="7"/>
      <c r="G347" s="7"/>
      <c r="H347" s="7"/>
      <c r="I347" s="7"/>
      <c r="J347" s="7"/>
      <c r="K347" s="7"/>
      <c r="L347" s="7"/>
      <c r="M347" s="7"/>
      <c r="N347" s="6"/>
      <c r="O347" s="7"/>
      <c r="P347" s="7"/>
      <c r="Q347" s="7"/>
      <c r="R347" s="7"/>
      <c r="S347" s="7"/>
      <c r="T347" s="7"/>
      <c r="U347" s="7"/>
      <c r="V347" s="7"/>
      <c r="W347" s="7"/>
      <c r="X347" s="7"/>
      <c r="Y347" s="7"/>
    </row>
    <row r="348" spans="1:25" ht="15.75" customHeight="1" x14ac:dyDescent="0.25">
      <c r="A348" s="7"/>
      <c r="B348" s="7"/>
      <c r="C348" s="7"/>
      <c r="D348" s="7"/>
      <c r="E348" s="7"/>
      <c r="F348" s="7"/>
      <c r="G348" s="7"/>
      <c r="H348" s="7"/>
      <c r="I348" s="7"/>
      <c r="J348" s="7"/>
      <c r="K348" s="7"/>
      <c r="L348" s="7"/>
      <c r="M348" s="7"/>
      <c r="N348" s="6"/>
      <c r="O348" s="7"/>
      <c r="P348" s="7"/>
      <c r="Q348" s="7"/>
      <c r="R348" s="7"/>
      <c r="S348" s="7"/>
      <c r="T348" s="7"/>
      <c r="U348" s="7"/>
      <c r="V348" s="7"/>
      <c r="W348" s="7"/>
      <c r="X348" s="7"/>
      <c r="Y348" s="7"/>
    </row>
    <row r="349" spans="1:25" ht="15.75" customHeight="1" x14ac:dyDescent="0.25">
      <c r="A349" s="7"/>
      <c r="B349" s="7"/>
      <c r="C349" s="7"/>
      <c r="D349" s="7"/>
      <c r="E349" s="7"/>
      <c r="F349" s="7"/>
      <c r="G349" s="7"/>
      <c r="H349" s="7"/>
      <c r="I349" s="7"/>
      <c r="J349" s="7"/>
      <c r="K349" s="7"/>
      <c r="L349" s="7"/>
      <c r="M349" s="7"/>
      <c r="N349" s="6"/>
      <c r="O349" s="7"/>
      <c r="P349" s="7"/>
      <c r="Q349" s="7"/>
      <c r="R349" s="7"/>
      <c r="S349" s="7"/>
      <c r="T349" s="7"/>
      <c r="U349" s="7"/>
      <c r="V349" s="7"/>
      <c r="W349" s="7"/>
      <c r="X349" s="7"/>
      <c r="Y349" s="7"/>
    </row>
    <row r="350" spans="1:25" ht="15.75" customHeight="1" x14ac:dyDescent="0.25">
      <c r="A350" s="7"/>
      <c r="B350" s="7"/>
      <c r="C350" s="7"/>
      <c r="D350" s="7"/>
      <c r="E350" s="7"/>
      <c r="F350" s="7"/>
      <c r="G350" s="7"/>
      <c r="H350" s="7"/>
      <c r="I350" s="7"/>
      <c r="J350" s="7"/>
      <c r="K350" s="7"/>
      <c r="L350" s="7"/>
      <c r="M350" s="7"/>
      <c r="N350" s="6"/>
      <c r="O350" s="7"/>
      <c r="P350" s="7"/>
      <c r="Q350" s="7"/>
      <c r="R350" s="7"/>
      <c r="S350" s="7"/>
      <c r="T350" s="7"/>
      <c r="U350" s="7"/>
      <c r="V350" s="7"/>
      <c r="W350" s="7"/>
      <c r="X350" s="7"/>
      <c r="Y350" s="7"/>
    </row>
    <row r="351" spans="1:25" ht="15.75" customHeight="1" x14ac:dyDescent="0.25">
      <c r="A351" s="7"/>
      <c r="B351" s="7"/>
      <c r="C351" s="7"/>
      <c r="D351" s="7"/>
      <c r="E351" s="7"/>
      <c r="F351" s="7"/>
      <c r="G351" s="7"/>
      <c r="H351" s="7"/>
      <c r="I351" s="7"/>
      <c r="J351" s="7"/>
      <c r="K351" s="7"/>
      <c r="L351" s="7"/>
      <c r="M351" s="7"/>
      <c r="N351" s="6"/>
      <c r="O351" s="7"/>
      <c r="P351" s="7"/>
      <c r="Q351" s="7"/>
      <c r="R351" s="7"/>
      <c r="S351" s="7"/>
      <c r="T351" s="7"/>
      <c r="U351" s="7"/>
      <c r="V351" s="7"/>
      <c r="W351" s="7"/>
      <c r="X351" s="7"/>
      <c r="Y351" s="7"/>
    </row>
    <row r="352" spans="1:25" ht="15.75" customHeight="1" x14ac:dyDescent="0.25">
      <c r="A352" s="7"/>
      <c r="B352" s="7"/>
      <c r="C352" s="7"/>
      <c r="D352" s="7"/>
      <c r="E352" s="7"/>
      <c r="F352" s="7"/>
      <c r="G352" s="7"/>
      <c r="H352" s="7"/>
      <c r="I352" s="7"/>
      <c r="J352" s="7"/>
      <c r="K352" s="7"/>
      <c r="L352" s="7"/>
      <c r="M352" s="7"/>
      <c r="N352" s="6"/>
      <c r="O352" s="7"/>
      <c r="P352" s="7"/>
      <c r="Q352" s="7"/>
      <c r="R352" s="7"/>
      <c r="S352" s="7"/>
      <c r="T352" s="7"/>
      <c r="U352" s="7"/>
      <c r="V352" s="7"/>
      <c r="W352" s="7"/>
      <c r="X352" s="7"/>
      <c r="Y352" s="7"/>
    </row>
    <row r="353" spans="1:25" ht="15.75" customHeight="1" x14ac:dyDescent="0.25">
      <c r="A353" s="7"/>
      <c r="B353" s="7"/>
      <c r="C353" s="7"/>
      <c r="D353" s="7"/>
      <c r="E353" s="7"/>
      <c r="F353" s="7"/>
      <c r="G353" s="7"/>
      <c r="H353" s="7"/>
      <c r="I353" s="7"/>
      <c r="J353" s="7"/>
      <c r="K353" s="7"/>
      <c r="L353" s="7"/>
      <c r="M353" s="7"/>
      <c r="N353" s="6"/>
      <c r="O353" s="7"/>
      <c r="P353" s="7"/>
      <c r="Q353" s="7"/>
      <c r="R353" s="7"/>
      <c r="S353" s="7"/>
      <c r="T353" s="7"/>
      <c r="U353" s="7"/>
      <c r="V353" s="7"/>
      <c r="W353" s="7"/>
      <c r="X353" s="7"/>
      <c r="Y353" s="7"/>
    </row>
    <row r="354" spans="1:25" ht="15.75" customHeight="1" x14ac:dyDescent="0.25">
      <c r="A354" s="7"/>
      <c r="B354" s="7"/>
      <c r="C354" s="7"/>
      <c r="D354" s="7"/>
      <c r="E354" s="7"/>
      <c r="F354" s="7"/>
      <c r="G354" s="7"/>
      <c r="H354" s="7"/>
      <c r="I354" s="7"/>
      <c r="J354" s="7"/>
      <c r="K354" s="7"/>
      <c r="L354" s="7"/>
      <c r="M354" s="7"/>
      <c r="N354" s="6"/>
      <c r="O354" s="7"/>
      <c r="P354" s="7"/>
      <c r="Q354" s="7"/>
      <c r="R354" s="7"/>
      <c r="S354" s="7"/>
      <c r="T354" s="7"/>
      <c r="U354" s="7"/>
      <c r="V354" s="7"/>
      <c r="W354" s="7"/>
      <c r="X354" s="7"/>
      <c r="Y354" s="7"/>
    </row>
    <row r="355" spans="1:25" ht="15.75" customHeight="1" x14ac:dyDescent="0.25">
      <c r="A355" s="7"/>
      <c r="B355" s="7"/>
      <c r="C355" s="7"/>
      <c r="D355" s="7"/>
      <c r="E355" s="7"/>
      <c r="F355" s="7"/>
      <c r="G355" s="7"/>
      <c r="H355" s="7"/>
      <c r="I355" s="7"/>
      <c r="J355" s="7"/>
      <c r="K355" s="7"/>
      <c r="L355" s="7"/>
      <c r="M355" s="7"/>
      <c r="N355" s="6"/>
      <c r="O355" s="7"/>
      <c r="P355" s="7"/>
      <c r="Q355" s="7"/>
      <c r="R355" s="7"/>
      <c r="S355" s="7"/>
      <c r="T355" s="7"/>
      <c r="U355" s="7"/>
      <c r="V355" s="7"/>
      <c r="W355" s="7"/>
      <c r="X355" s="7"/>
      <c r="Y355" s="7"/>
    </row>
    <row r="356" spans="1:25" ht="15.75" customHeight="1" x14ac:dyDescent="0.25">
      <c r="A356" s="7"/>
      <c r="B356" s="7"/>
      <c r="C356" s="7"/>
      <c r="D356" s="7"/>
      <c r="E356" s="7"/>
      <c r="F356" s="7"/>
      <c r="G356" s="7"/>
      <c r="H356" s="7"/>
      <c r="I356" s="7"/>
      <c r="J356" s="7"/>
      <c r="K356" s="7"/>
      <c r="L356" s="7"/>
      <c r="M356" s="7"/>
      <c r="N356" s="6"/>
      <c r="O356" s="7"/>
      <c r="P356" s="7"/>
      <c r="Q356" s="7"/>
      <c r="R356" s="7"/>
      <c r="S356" s="7"/>
      <c r="T356" s="7"/>
      <c r="U356" s="7"/>
      <c r="V356" s="7"/>
      <c r="W356" s="7"/>
      <c r="X356" s="7"/>
      <c r="Y356" s="7"/>
    </row>
    <row r="357" spans="1:25" ht="15.75" customHeight="1" x14ac:dyDescent="0.25">
      <c r="A357" s="7"/>
      <c r="B357" s="7"/>
      <c r="C357" s="7"/>
      <c r="D357" s="7"/>
      <c r="E357" s="7"/>
      <c r="F357" s="7"/>
      <c r="G357" s="7"/>
      <c r="H357" s="7"/>
      <c r="I357" s="7"/>
      <c r="J357" s="7"/>
      <c r="K357" s="7"/>
      <c r="L357" s="7"/>
      <c r="M357" s="7"/>
      <c r="N357" s="6"/>
      <c r="O357" s="7"/>
      <c r="P357" s="7"/>
      <c r="Q357" s="7"/>
      <c r="R357" s="7"/>
      <c r="S357" s="7"/>
      <c r="T357" s="7"/>
      <c r="U357" s="7"/>
      <c r="V357" s="7"/>
      <c r="W357" s="7"/>
      <c r="X357" s="7"/>
      <c r="Y357" s="7"/>
    </row>
    <row r="358" spans="1:25" ht="15.75" customHeight="1" x14ac:dyDescent="0.25">
      <c r="A358" s="7"/>
      <c r="B358" s="7"/>
      <c r="C358" s="7"/>
      <c r="D358" s="7"/>
      <c r="E358" s="7"/>
      <c r="F358" s="7"/>
      <c r="G358" s="7"/>
      <c r="H358" s="7"/>
      <c r="I358" s="7"/>
      <c r="J358" s="7"/>
      <c r="K358" s="7"/>
      <c r="L358" s="7"/>
      <c r="M358" s="7"/>
      <c r="N358" s="6"/>
      <c r="O358" s="7"/>
      <c r="P358" s="7"/>
      <c r="Q358" s="7"/>
      <c r="R358" s="7"/>
      <c r="S358" s="7"/>
      <c r="T358" s="7"/>
      <c r="U358" s="7"/>
      <c r="V358" s="7"/>
      <c r="W358" s="7"/>
      <c r="X358" s="7"/>
      <c r="Y358" s="7"/>
    </row>
    <row r="359" spans="1:25" ht="15.75" customHeight="1" x14ac:dyDescent="0.25">
      <c r="A359" s="7"/>
      <c r="B359" s="7"/>
      <c r="C359" s="7"/>
      <c r="D359" s="7"/>
      <c r="E359" s="7"/>
      <c r="F359" s="7"/>
      <c r="G359" s="7"/>
      <c r="H359" s="7"/>
      <c r="I359" s="7"/>
      <c r="J359" s="7"/>
      <c r="K359" s="7"/>
      <c r="L359" s="7"/>
      <c r="M359" s="7"/>
      <c r="N359" s="6"/>
      <c r="O359" s="7"/>
      <c r="P359" s="7"/>
      <c r="Q359" s="7"/>
      <c r="R359" s="7"/>
      <c r="S359" s="7"/>
      <c r="T359" s="7"/>
      <c r="U359" s="7"/>
      <c r="V359" s="7"/>
      <c r="W359" s="7"/>
      <c r="X359" s="7"/>
      <c r="Y359" s="7"/>
    </row>
    <row r="360" spans="1:25" ht="15.75" customHeight="1" x14ac:dyDescent="0.25">
      <c r="A360" s="7"/>
      <c r="B360" s="7"/>
      <c r="C360" s="7"/>
      <c r="D360" s="7"/>
      <c r="E360" s="7"/>
      <c r="F360" s="7"/>
      <c r="G360" s="7"/>
      <c r="H360" s="7"/>
      <c r="I360" s="7"/>
      <c r="J360" s="7"/>
      <c r="K360" s="7"/>
      <c r="L360" s="7"/>
      <c r="M360" s="7"/>
      <c r="N360" s="6"/>
      <c r="O360" s="7"/>
      <c r="P360" s="7"/>
      <c r="Q360" s="7"/>
      <c r="R360" s="7"/>
      <c r="S360" s="7"/>
      <c r="T360" s="7"/>
      <c r="U360" s="7"/>
      <c r="V360" s="7"/>
      <c r="W360" s="7"/>
      <c r="X360" s="7"/>
      <c r="Y360" s="7"/>
    </row>
    <row r="361" spans="1:25" ht="15.75" customHeight="1" x14ac:dyDescent="0.25">
      <c r="A361" s="7"/>
      <c r="B361" s="7"/>
      <c r="C361" s="7"/>
      <c r="D361" s="7"/>
      <c r="E361" s="7"/>
      <c r="F361" s="7"/>
      <c r="G361" s="7"/>
      <c r="H361" s="7"/>
      <c r="I361" s="7"/>
      <c r="J361" s="7"/>
      <c r="K361" s="7"/>
      <c r="L361" s="7"/>
      <c r="M361" s="7"/>
      <c r="N361" s="6"/>
      <c r="O361" s="7"/>
      <c r="P361" s="7"/>
      <c r="Q361" s="7"/>
      <c r="R361" s="7"/>
      <c r="S361" s="7"/>
      <c r="T361" s="7"/>
      <c r="U361" s="7"/>
      <c r="V361" s="7"/>
      <c r="W361" s="7"/>
      <c r="X361" s="7"/>
      <c r="Y361" s="7"/>
    </row>
    <row r="362" spans="1:25" ht="15.75" customHeight="1" x14ac:dyDescent="0.25">
      <c r="A362" s="7"/>
      <c r="B362" s="7"/>
      <c r="C362" s="7"/>
      <c r="D362" s="7"/>
      <c r="E362" s="7"/>
      <c r="F362" s="7"/>
      <c r="G362" s="7"/>
      <c r="H362" s="7"/>
      <c r="I362" s="7"/>
      <c r="J362" s="7"/>
      <c r="K362" s="7"/>
      <c r="L362" s="7"/>
      <c r="M362" s="7"/>
      <c r="N362" s="6"/>
      <c r="O362" s="7"/>
      <c r="P362" s="7"/>
      <c r="Q362" s="7"/>
      <c r="R362" s="7"/>
      <c r="S362" s="7"/>
      <c r="T362" s="7"/>
      <c r="U362" s="7"/>
      <c r="V362" s="7"/>
      <c r="W362" s="7"/>
      <c r="X362" s="7"/>
      <c r="Y362" s="7"/>
    </row>
    <row r="363" spans="1:25" ht="15.75" customHeight="1" x14ac:dyDescent="0.25">
      <c r="A363" s="7"/>
      <c r="B363" s="7"/>
      <c r="C363" s="7"/>
      <c r="D363" s="7"/>
      <c r="E363" s="7"/>
      <c r="F363" s="7"/>
      <c r="G363" s="7"/>
      <c r="H363" s="7"/>
      <c r="I363" s="7"/>
      <c r="J363" s="7"/>
      <c r="K363" s="7"/>
      <c r="L363" s="7"/>
      <c r="M363" s="7"/>
      <c r="N363" s="6"/>
      <c r="O363" s="7"/>
      <c r="P363" s="7"/>
      <c r="Q363" s="7"/>
      <c r="R363" s="7"/>
      <c r="S363" s="7"/>
      <c r="T363" s="7"/>
      <c r="U363" s="7"/>
      <c r="V363" s="7"/>
      <c r="W363" s="7"/>
      <c r="X363" s="7"/>
      <c r="Y363" s="7"/>
    </row>
    <row r="364" spans="1:25" ht="15.75" customHeight="1" x14ac:dyDescent="0.25">
      <c r="A364" s="7"/>
      <c r="B364" s="7"/>
      <c r="C364" s="7"/>
      <c r="D364" s="7"/>
      <c r="E364" s="7"/>
      <c r="F364" s="7"/>
      <c r="G364" s="7"/>
      <c r="H364" s="7"/>
      <c r="I364" s="7"/>
      <c r="J364" s="7"/>
      <c r="K364" s="7"/>
      <c r="L364" s="7"/>
      <c r="M364" s="7"/>
      <c r="N364" s="6"/>
      <c r="O364" s="7"/>
      <c r="P364" s="7"/>
      <c r="Q364" s="7"/>
      <c r="R364" s="7"/>
      <c r="S364" s="7"/>
      <c r="T364" s="7"/>
      <c r="U364" s="7"/>
      <c r="V364" s="7"/>
      <c r="W364" s="7"/>
      <c r="X364" s="7"/>
      <c r="Y364" s="7"/>
    </row>
    <row r="365" spans="1:25" ht="15.75" customHeight="1" x14ac:dyDescent="0.25">
      <c r="A365" s="7"/>
      <c r="B365" s="7"/>
      <c r="C365" s="7"/>
      <c r="D365" s="7"/>
      <c r="E365" s="7"/>
      <c r="F365" s="7"/>
      <c r="G365" s="7"/>
      <c r="H365" s="7"/>
      <c r="I365" s="7"/>
      <c r="J365" s="7"/>
      <c r="K365" s="7"/>
      <c r="L365" s="7"/>
      <c r="M365" s="7"/>
      <c r="N365" s="6"/>
      <c r="O365" s="7"/>
      <c r="P365" s="7"/>
      <c r="Q365" s="7"/>
      <c r="R365" s="7"/>
      <c r="S365" s="7"/>
      <c r="T365" s="7"/>
      <c r="U365" s="7"/>
      <c r="V365" s="7"/>
      <c r="W365" s="7"/>
      <c r="X365" s="7"/>
      <c r="Y365" s="7"/>
    </row>
    <row r="366" spans="1:25" ht="15.75" customHeight="1" x14ac:dyDescent="0.25">
      <c r="A366" s="7"/>
      <c r="B366" s="7"/>
      <c r="C366" s="7"/>
      <c r="D366" s="7"/>
      <c r="E366" s="7"/>
      <c r="F366" s="7"/>
      <c r="G366" s="7"/>
      <c r="H366" s="7"/>
      <c r="I366" s="7"/>
      <c r="J366" s="7"/>
      <c r="K366" s="7"/>
      <c r="L366" s="7"/>
      <c r="M366" s="7"/>
      <c r="N366" s="6"/>
      <c r="O366" s="7"/>
      <c r="P366" s="7"/>
      <c r="Q366" s="7"/>
      <c r="R366" s="7"/>
      <c r="S366" s="7"/>
      <c r="T366" s="7"/>
      <c r="U366" s="7"/>
      <c r="V366" s="7"/>
      <c r="W366" s="7"/>
      <c r="X366" s="7"/>
      <c r="Y366" s="7"/>
    </row>
    <row r="367" spans="1:25" ht="15.75" customHeight="1" x14ac:dyDescent="0.25">
      <c r="A367" s="7"/>
      <c r="B367" s="7"/>
      <c r="C367" s="7"/>
      <c r="D367" s="7"/>
      <c r="E367" s="7"/>
      <c r="F367" s="7"/>
      <c r="G367" s="7"/>
      <c r="H367" s="7"/>
      <c r="I367" s="7"/>
      <c r="J367" s="7"/>
      <c r="K367" s="7"/>
      <c r="L367" s="7"/>
      <c r="M367" s="7"/>
      <c r="N367" s="6"/>
      <c r="O367" s="7"/>
      <c r="P367" s="7"/>
      <c r="Q367" s="7"/>
      <c r="R367" s="7"/>
      <c r="S367" s="7"/>
      <c r="T367" s="7"/>
      <c r="U367" s="7"/>
      <c r="V367" s="7"/>
      <c r="W367" s="7"/>
      <c r="X367" s="7"/>
      <c r="Y367" s="7"/>
    </row>
    <row r="368" spans="1:25" ht="15.75" customHeight="1" x14ac:dyDescent="0.25">
      <c r="A368" s="7"/>
      <c r="B368" s="7"/>
      <c r="C368" s="7"/>
      <c r="D368" s="7"/>
      <c r="E368" s="7"/>
      <c r="F368" s="7"/>
      <c r="G368" s="7"/>
      <c r="H368" s="7"/>
      <c r="I368" s="7"/>
      <c r="J368" s="7"/>
      <c r="K368" s="7"/>
      <c r="L368" s="7"/>
      <c r="M368" s="7"/>
      <c r="N368" s="6"/>
      <c r="O368" s="7"/>
      <c r="P368" s="7"/>
      <c r="Q368" s="7"/>
      <c r="R368" s="7"/>
      <c r="S368" s="7"/>
      <c r="T368" s="7"/>
      <c r="U368" s="7"/>
      <c r="V368" s="7"/>
      <c r="W368" s="7"/>
      <c r="X368" s="7"/>
      <c r="Y368" s="7"/>
    </row>
    <row r="369" spans="1:25" ht="15.75" customHeight="1" x14ac:dyDescent="0.25">
      <c r="A369" s="7"/>
      <c r="B369" s="7"/>
      <c r="C369" s="7"/>
      <c r="D369" s="7"/>
      <c r="E369" s="7"/>
      <c r="F369" s="7"/>
      <c r="G369" s="7"/>
      <c r="H369" s="7"/>
      <c r="I369" s="7"/>
      <c r="J369" s="7"/>
      <c r="K369" s="7"/>
      <c r="L369" s="7"/>
      <c r="M369" s="7"/>
      <c r="N369" s="6"/>
      <c r="O369" s="7"/>
      <c r="P369" s="7"/>
      <c r="Q369" s="7"/>
      <c r="R369" s="7"/>
      <c r="S369" s="7"/>
      <c r="T369" s="7"/>
      <c r="U369" s="7"/>
      <c r="V369" s="7"/>
      <c r="W369" s="7"/>
      <c r="X369" s="7"/>
      <c r="Y369" s="7"/>
    </row>
    <row r="370" spans="1:25" ht="15.75" customHeight="1" x14ac:dyDescent="0.25">
      <c r="A370" s="7"/>
      <c r="B370" s="7"/>
      <c r="C370" s="7"/>
      <c r="D370" s="7"/>
      <c r="E370" s="7"/>
      <c r="F370" s="7"/>
      <c r="G370" s="7"/>
      <c r="H370" s="7"/>
      <c r="I370" s="7"/>
      <c r="J370" s="7"/>
      <c r="K370" s="7"/>
      <c r="L370" s="7"/>
      <c r="M370" s="7"/>
      <c r="N370" s="6"/>
      <c r="O370" s="7"/>
      <c r="P370" s="7"/>
      <c r="Q370" s="7"/>
      <c r="R370" s="7"/>
      <c r="S370" s="7"/>
      <c r="T370" s="7"/>
      <c r="U370" s="7"/>
      <c r="V370" s="7"/>
      <c r="W370" s="7"/>
      <c r="X370" s="7"/>
      <c r="Y370" s="7"/>
    </row>
    <row r="371" spans="1:25" ht="15.75" customHeight="1" x14ac:dyDescent="0.25">
      <c r="A371" s="7"/>
      <c r="B371" s="7"/>
      <c r="C371" s="7"/>
      <c r="D371" s="7"/>
      <c r="E371" s="7"/>
      <c r="F371" s="7"/>
      <c r="G371" s="7"/>
      <c r="H371" s="7"/>
      <c r="I371" s="7"/>
      <c r="J371" s="7"/>
      <c r="K371" s="7"/>
      <c r="L371" s="7"/>
      <c r="M371" s="7"/>
      <c r="N371" s="6"/>
      <c r="O371" s="7"/>
      <c r="P371" s="7"/>
      <c r="Q371" s="7"/>
      <c r="R371" s="7"/>
      <c r="S371" s="7"/>
      <c r="T371" s="7"/>
      <c r="U371" s="7"/>
      <c r="V371" s="7"/>
      <c r="W371" s="7"/>
      <c r="X371" s="7"/>
      <c r="Y371" s="7"/>
    </row>
    <row r="372" spans="1:25" ht="15.75" customHeight="1" x14ac:dyDescent="0.25">
      <c r="A372" s="7"/>
      <c r="B372" s="7"/>
      <c r="C372" s="7"/>
      <c r="D372" s="7"/>
      <c r="E372" s="7"/>
      <c r="F372" s="7"/>
      <c r="G372" s="7"/>
      <c r="H372" s="7"/>
      <c r="I372" s="7"/>
      <c r="J372" s="7"/>
      <c r="K372" s="7"/>
      <c r="L372" s="7"/>
      <c r="M372" s="7"/>
      <c r="N372" s="6"/>
      <c r="O372" s="7"/>
      <c r="P372" s="7"/>
      <c r="Q372" s="7"/>
      <c r="R372" s="7"/>
      <c r="S372" s="7"/>
      <c r="T372" s="7"/>
      <c r="U372" s="7"/>
      <c r="V372" s="7"/>
      <c r="W372" s="7"/>
      <c r="X372" s="7"/>
      <c r="Y372" s="7"/>
    </row>
    <row r="373" spans="1:25" ht="15.75" customHeight="1" x14ac:dyDescent="0.25">
      <c r="A373" s="7"/>
      <c r="B373" s="7"/>
      <c r="C373" s="7"/>
      <c r="D373" s="7"/>
      <c r="E373" s="7"/>
      <c r="F373" s="7"/>
      <c r="G373" s="7"/>
      <c r="H373" s="7"/>
      <c r="I373" s="7"/>
      <c r="J373" s="7"/>
      <c r="K373" s="7"/>
      <c r="L373" s="7"/>
      <c r="M373" s="7"/>
      <c r="N373" s="6"/>
      <c r="O373" s="7"/>
      <c r="P373" s="7"/>
      <c r="Q373" s="7"/>
      <c r="R373" s="7"/>
      <c r="S373" s="7"/>
      <c r="T373" s="7"/>
      <c r="U373" s="7"/>
      <c r="V373" s="7"/>
      <c r="W373" s="7"/>
      <c r="X373" s="7"/>
      <c r="Y373" s="7"/>
    </row>
    <row r="374" spans="1:25" ht="15.75" customHeight="1" x14ac:dyDescent="0.25">
      <c r="A374" s="7"/>
      <c r="B374" s="7"/>
      <c r="C374" s="7"/>
      <c r="D374" s="7"/>
      <c r="E374" s="7"/>
      <c r="F374" s="7"/>
      <c r="G374" s="7"/>
      <c r="H374" s="7"/>
      <c r="I374" s="7"/>
      <c r="J374" s="7"/>
      <c r="K374" s="7"/>
      <c r="L374" s="7"/>
      <c r="M374" s="7"/>
      <c r="N374" s="6"/>
      <c r="O374" s="7"/>
      <c r="P374" s="7"/>
      <c r="Q374" s="7"/>
      <c r="R374" s="7"/>
      <c r="S374" s="7"/>
      <c r="T374" s="7"/>
      <c r="U374" s="7"/>
      <c r="V374" s="7"/>
      <c r="W374" s="7"/>
      <c r="X374" s="7"/>
      <c r="Y374" s="7"/>
    </row>
    <row r="375" spans="1:25" ht="15.75" customHeight="1" x14ac:dyDescent="0.25">
      <c r="A375" s="7"/>
      <c r="B375" s="7"/>
      <c r="C375" s="7"/>
      <c r="D375" s="7"/>
      <c r="E375" s="7"/>
      <c r="F375" s="7"/>
      <c r="G375" s="7"/>
      <c r="H375" s="7"/>
      <c r="I375" s="7"/>
      <c r="J375" s="7"/>
      <c r="K375" s="7"/>
      <c r="L375" s="7"/>
      <c r="M375" s="7"/>
      <c r="N375" s="6"/>
      <c r="O375" s="7"/>
      <c r="P375" s="7"/>
      <c r="Q375" s="7"/>
      <c r="R375" s="7"/>
      <c r="S375" s="7"/>
      <c r="T375" s="7"/>
      <c r="U375" s="7"/>
      <c r="V375" s="7"/>
      <c r="W375" s="7"/>
      <c r="X375" s="7"/>
      <c r="Y375" s="7"/>
    </row>
    <row r="376" spans="1:25" ht="15.75" customHeight="1" x14ac:dyDescent="0.25">
      <c r="A376" s="7"/>
      <c r="B376" s="7"/>
      <c r="C376" s="7"/>
      <c r="D376" s="7"/>
      <c r="E376" s="7"/>
      <c r="F376" s="7"/>
      <c r="G376" s="7"/>
      <c r="H376" s="7"/>
      <c r="I376" s="7"/>
      <c r="J376" s="7"/>
      <c r="K376" s="7"/>
      <c r="L376" s="7"/>
      <c r="M376" s="7"/>
      <c r="N376" s="6"/>
      <c r="O376" s="7"/>
      <c r="P376" s="7"/>
      <c r="Q376" s="7"/>
      <c r="R376" s="7"/>
      <c r="S376" s="7"/>
      <c r="T376" s="7"/>
      <c r="U376" s="7"/>
      <c r="V376" s="7"/>
      <c r="W376" s="7"/>
      <c r="X376" s="7"/>
      <c r="Y376" s="7"/>
    </row>
    <row r="377" spans="1:25" ht="15.75" customHeight="1" x14ac:dyDescent="0.25">
      <c r="A377" s="7"/>
      <c r="B377" s="7"/>
      <c r="C377" s="7"/>
      <c r="D377" s="7"/>
      <c r="E377" s="7"/>
      <c r="F377" s="7"/>
      <c r="G377" s="7"/>
      <c r="H377" s="7"/>
      <c r="I377" s="7"/>
      <c r="J377" s="7"/>
      <c r="K377" s="7"/>
      <c r="L377" s="7"/>
      <c r="M377" s="7"/>
      <c r="N377" s="6"/>
      <c r="O377" s="7"/>
      <c r="P377" s="7"/>
      <c r="Q377" s="7"/>
      <c r="R377" s="7"/>
      <c r="S377" s="7"/>
      <c r="T377" s="7"/>
      <c r="U377" s="7"/>
      <c r="V377" s="7"/>
      <c r="W377" s="7"/>
      <c r="X377" s="7"/>
      <c r="Y377" s="7"/>
    </row>
    <row r="378" spans="1:25" ht="15.75" customHeight="1" x14ac:dyDescent="0.25">
      <c r="A378" s="7"/>
      <c r="B378" s="7"/>
      <c r="C378" s="7"/>
      <c r="D378" s="7"/>
      <c r="E378" s="7"/>
      <c r="F378" s="7"/>
      <c r="G378" s="7"/>
      <c r="H378" s="7"/>
      <c r="I378" s="7"/>
      <c r="J378" s="7"/>
      <c r="K378" s="7"/>
      <c r="L378" s="7"/>
      <c r="M378" s="7"/>
      <c r="N378" s="6"/>
      <c r="O378" s="7"/>
      <c r="P378" s="7"/>
      <c r="Q378" s="7"/>
      <c r="R378" s="7"/>
      <c r="S378" s="7"/>
      <c r="T378" s="7"/>
      <c r="U378" s="7"/>
      <c r="V378" s="7"/>
      <c r="W378" s="7"/>
      <c r="X378" s="7"/>
      <c r="Y378" s="7"/>
    </row>
    <row r="379" spans="1:25" ht="15.75" customHeight="1" x14ac:dyDescent="0.25">
      <c r="A379" s="7"/>
      <c r="B379" s="7"/>
      <c r="C379" s="7"/>
      <c r="D379" s="7"/>
      <c r="E379" s="7"/>
      <c r="F379" s="7"/>
      <c r="G379" s="7"/>
      <c r="H379" s="7"/>
      <c r="I379" s="7"/>
      <c r="J379" s="7"/>
      <c r="K379" s="7"/>
      <c r="L379" s="7"/>
      <c r="M379" s="7"/>
      <c r="N379" s="6"/>
      <c r="O379" s="7"/>
      <c r="P379" s="7"/>
      <c r="Q379" s="7"/>
      <c r="R379" s="7"/>
      <c r="S379" s="7"/>
      <c r="T379" s="7"/>
      <c r="U379" s="7"/>
      <c r="V379" s="7"/>
      <c r="W379" s="7"/>
      <c r="X379" s="7"/>
      <c r="Y379" s="7"/>
    </row>
    <row r="380" spans="1:25" ht="15.75" customHeight="1" x14ac:dyDescent="0.25">
      <c r="A380" s="7"/>
      <c r="B380" s="7"/>
      <c r="C380" s="7"/>
      <c r="D380" s="7"/>
      <c r="E380" s="7"/>
      <c r="F380" s="7"/>
      <c r="G380" s="7"/>
      <c r="H380" s="7"/>
      <c r="I380" s="7"/>
      <c r="J380" s="7"/>
      <c r="K380" s="7"/>
      <c r="L380" s="7"/>
      <c r="M380" s="7"/>
      <c r="N380" s="6"/>
      <c r="O380" s="7"/>
      <c r="P380" s="7"/>
      <c r="Q380" s="7"/>
      <c r="R380" s="7"/>
      <c r="S380" s="7"/>
      <c r="T380" s="7"/>
      <c r="U380" s="7"/>
      <c r="V380" s="7"/>
      <c r="W380" s="7"/>
      <c r="X380" s="7"/>
      <c r="Y380" s="7"/>
    </row>
    <row r="381" spans="1:25" ht="15.75" customHeight="1" x14ac:dyDescent="0.25">
      <c r="A381" s="7"/>
      <c r="B381" s="7"/>
      <c r="C381" s="7"/>
      <c r="D381" s="7"/>
      <c r="E381" s="7"/>
      <c r="F381" s="7"/>
      <c r="G381" s="7"/>
      <c r="H381" s="7"/>
      <c r="I381" s="7"/>
      <c r="J381" s="7"/>
      <c r="K381" s="7"/>
      <c r="L381" s="7"/>
      <c r="M381" s="7"/>
      <c r="N381" s="6"/>
      <c r="O381" s="7"/>
      <c r="P381" s="7"/>
      <c r="Q381" s="7"/>
      <c r="R381" s="7"/>
      <c r="S381" s="7"/>
      <c r="T381" s="7"/>
      <c r="U381" s="7"/>
      <c r="V381" s="7"/>
      <c r="W381" s="7"/>
      <c r="X381" s="7"/>
      <c r="Y381" s="7"/>
    </row>
    <row r="382" spans="1:25" ht="15.75" customHeight="1" x14ac:dyDescent="0.25">
      <c r="A382" s="7"/>
      <c r="B382" s="7"/>
      <c r="C382" s="7"/>
      <c r="D382" s="7"/>
      <c r="E382" s="7"/>
      <c r="F382" s="7"/>
      <c r="G382" s="7"/>
      <c r="H382" s="7"/>
      <c r="I382" s="7"/>
      <c r="J382" s="7"/>
      <c r="K382" s="7"/>
      <c r="L382" s="7"/>
      <c r="M382" s="7"/>
      <c r="N382" s="6"/>
      <c r="O382" s="7"/>
      <c r="P382" s="7"/>
      <c r="Q382" s="7"/>
      <c r="R382" s="7"/>
      <c r="S382" s="7"/>
      <c r="T382" s="7"/>
      <c r="U382" s="7"/>
      <c r="V382" s="7"/>
      <c r="W382" s="7"/>
      <c r="X382" s="7"/>
      <c r="Y382" s="7"/>
    </row>
    <row r="383" spans="1:25" ht="15.75" customHeight="1" x14ac:dyDescent="0.25">
      <c r="A383" s="7"/>
      <c r="B383" s="7"/>
      <c r="C383" s="7"/>
      <c r="D383" s="7"/>
      <c r="E383" s="7"/>
      <c r="F383" s="7"/>
      <c r="G383" s="7"/>
      <c r="H383" s="7"/>
      <c r="I383" s="7"/>
      <c r="J383" s="7"/>
      <c r="K383" s="7"/>
      <c r="L383" s="7"/>
      <c r="M383" s="7"/>
      <c r="N383" s="6"/>
      <c r="O383" s="7"/>
      <c r="P383" s="7"/>
      <c r="Q383" s="7"/>
      <c r="R383" s="7"/>
      <c r="S383" s="7"/>
      <c r="T383" s="7"/>
      <c r="U383" s="7"/>
      <c r="V383" s="7"/>
      <c r="W383" s="7"/>
      <c r="X383" s="7"/>
      <c r="Y383" s="7"/>
    </row>
    <row r="384" spans="1:25" ht="15.75" customHeight="1" x14ac:dyDescent="0.25">
      <c r="A384" s="7"/>
      <c r="B384" s="7"/>
      <c r="C384" s="7"/>
      <c r="D384" s="7"/>
      <c r="E384" s="7"/>
      <c r="F384" s="7"/>
      <c r="G384" s="7"/>
      <c r="H384" s="7"/>
      <c r="I384" s="7"/>
      <c r="J384" s="7"/>
      <c r="K384" s="7"/>
      <c r="L384" s="7"/>
      <c r="M384" s="7"/>
      <c r="N384" s="6"/>
      <c r="O384" s="7"/>
      <c r="P384" s="7"/>
      <c r="Q384" s="7"/>
      <c r="R384" s="7"/>
      <c r="S384" s="7"/>
      <c r="T384" s="7"/>
      <c r="U384" s="7"/>
      <c r="V384" s="7"/>
      <c r="W384" s="7"/>
      <c r="X384" s="7"/>
      <c r="Y384" s="7"/>
    </row>
    <row r="385" spans="1:25" ht="15.75" customHeight="1" x14ac:dyDescent="0.25">
      <c r="A385" s="7"/>
      <c r="B385" s="7"/>
      <c r="C385" s="7"/>
      <c r="D385" s="7"/>
      <c r="E385" s="7"/>
      <c r="F385" s="7"/>
      <c r="G385" s="7"/>
      <c r="H385" s="7"/>
      <c r="I385" s="7"/>
      <c r="J385" s="7"/>
      <c r="K385" s="7"/>
      <c r="L385" s="7"/>
      <c r="M385" s="7"/>
      <c r="N385" s="6"/>
      <c r="O385" s="7"/>
      <c r="P385" s="7"/>
      <c r="Q385" s="7"/>
      <c r="R385" s="7"/>
      <c r="S385" s="7"/>
      <c r="T385" s="7"/>
      <c r="U385" s="7"/>
      <c r="V385" s="7"/>
      <c r="W385" s="7"/>
      <c r="X385" s="7"/>
      <c r="Y385" s="7"/>
    </row>
    <row r="386" spans="1:25" ht="15.75" customHeight="1" x14ac:dyDescent="0.25">
      <c r="A386" s="7"/>
      <c r="B386" s="7"/>
      <c r="C386" s="7"/>
      <c r="D386" s="7"/>
      <c r="E386" s="7"/>
      <c r="F386" s="7"/>
      <c r="G386" s="7"/>
      <c r="H386" s="7"/>
      <c r="I386" s="7"/>
      <c r="J386" s="7"/>
      <c r="K386" s="7"/>
      <c r="L386" s="7"/>
      <c r="M386" s="7"/>
      <c r="N386" s="6"/>
      <c r="O386" s="7"/>
      <c r="P386" s="7"/>
      <c r="Q386" s="7"/>
      <c r="R386" s="7"/>
      <c r="S386" s="7"/>
      <c r="T386" s="7"/>
      <c r="U386" s="7"/>
      <c r="V386" s="7"/>
      <c r="W386" s="7"/>
      <c r="X386" s="7"/>
      <c r="Y386" s="7"/>
    </row>
    <row r="387" spans="1:25" ht="15.75" customHeight="1" x14ac:dyDescent="0.25">
      <c r="A387" s="7"/>
      <c r="B387" s="7"/>
      <c r="C387" s="7"/>
      <c r="D387" s="7"/>
      <c r="E387" s="7"/>
      <c r="F387" s="7"/>
      <c r="G387" s="7"/>
      <c r="H387" s="7"/>
      <c r="I387" s="7"/>
      <c r="J387" s="7"/>
      <c r="K387" s="7"/>
      <c r="L387" s="7"/>
      <c r="M387" s="7"/>
      <c r="N387" s="6"/>
      <c r="O387" s="7"/>
      <c r="P387" s="7"/>
      <c r="Q387" s="7"/>
      <c r="R387" s="7"/>
      <c r="S387" s="7"/>
      <c r="T387" s="7"/>
      <c r="U387" s="7"/>
      <c r="V387" s="7"/>
      <c r="W387" s="7"/>
      <c r="X387" s="7"/>
      <c r="Y387" s="7"/>
    </row>
    <row r="388" spans="1:25" ht="15.75" customHeight="1" x14ac:dyDescent="0.25">
      <c r="A388" s="7"/>
      <c r="B388" s="7"/>
      <c r="C388" s="7"/>
      <c r="D388" s="7"/>
      <c r="E388" s="7"/>
      <c r="F388" s="7"/>
      <c r="G388" s="7"/>
      <c r="H388" s="7"/>
      <c r="I388" s="7"/>
      <c r="J388" s="7"/>
      <c r="K388" s="7"/>
      <c r="L388" s="7"/>
      <c r="M388" s="7"/>
      <c r="N388" s="6"/>
      <c r="O388" s="7"/>
      <c r="P388" s="7"/>
      <c r="Q388" s="7"/>
      <c r="R388" s="7"/>
      <c r="S388" s="7"/>
      <c r="T388" s="7"/>
      <c r="U388" s="7"/>
      <c r="V388" s="7"/>
      <c r="W388" s="7"/>
      <c r="X388" s="7"/>
      <c r="Y388" s="7"/>
    </row>
    <row r="389" spans="1:25" ht="15.75" customHeight="1" x14ac:dyDescent="0.25">
      <c r="A389" s="7"/>
      <c r="B389" s="7"/>
      <c r="C389" s="7"/>
      <c r="D389" s="7"/>
      <c r="E389" s="7"/>
      <c r="F389" s="7"/>
      <c r="G389" s="7"/>
      <c r="H389" s="7"/>
      <c r="I389" s="7"/>
      <c r="J389" s="7"/>
      <c r="K389" s="7"/>
      <c r="L389" s="7"/>
      <c r="M389" s="7"/>
      <c r="N389" s="6"/>
      <c r="O389" s="7"/>
      <c r="P389" s="7"/>
      <c r="Q389" s="7"/>
      <c r="R389" s="7"/>
      <c r="S389" s="7"/>
      <c r="T389" s="7"/>
      <c r="U389" s="7"/>
      <c r="V389" s="7"/>
      <c r="W389" s="7"/>
      <c r="X389" s="7"/>
      <c r="Y389" s="7"/>
    </row>
    <row r="390" spans="1:25" ht="15.75" customHeight="1" x14ac:dyDescent="0.25">
      <c r="A390" s="7"/>
      <c r="B390" s="7"/>
      <c r="C390" s="7"/>
      <c r="D390" s="7"/>
      <c r="E390" s="7"/>
      <c r="F390" s="7"/>
      <c r="G390" s="7"/>
      <c r="H390" s="7"/>
      <c r="I390" s="7"/>
      <c r="J390" s="7"/>
      <c r="K390" s="7"/>
      <c r="L390" s="7"/>
      <c r="M390" s="7"/>
      <c r="N390" s="6"/>
      <c r="O390" s="7"/>
      <c r="P390" s="7"/>
      <c r="Q390" s="7"/>
      <c r="R390" s="7"/>
      <c r="S390" s="7"/>
      <c r="T390" s="7"/>
      <c r="U390" s="7"/>
      <c r="V390" s="7"/>
      <c r="W390" s="7"/>
      <c r="X390" s="7"/>
      <c r="Y390" s="7"/>
    </row>
    <row r="391" spans="1:25" ht="15.75" customHeight="1" x14ac:dyDescent="0.25">
      <c r="A391" s="7"/>
      <c r="B391" s="7"/>
      <c r="C391" s="7"/>
      <c r="D391" s="7"/>
      <c r="E391" s="7"/>
      <c r="F391" s="7"/>
      <c r="G391" s="7"/>
      <c r="H391" s="7"/>
      <c r="I391" s="7"/>
      <c r="J391" s="7"/>
      <c r="K391" s="7"/>
      <c r="L391" s="7"/>
      <c r="M391" s="7"/>
      <c r="N391" s="6"/>
      <c r="O391" s="7"/>
      <c r="P391" s="7"/>
      <c r="Q391" s="7"/>
      <c r="R391" s="7"/>
      <c r="S391" s="7"/>
      <c r="T391" s="7"/>
      <c r="U391" s="7"/>
      <c r="V391" s="7"/>
      <c r="W391" s="7"/>
      <c r="X391" s="7"/>
      <c r="Y391" s="7"/>
    </row>
    <row r="392" spans="1:25" ht="15.75" customHeight="1" x14ac:dyDescent="0.25">
      <c r="A392" s="7"/>
      <c r="B392" s="7"/>
      <c r="C392" s="7"/>
      <c r="D392" s="7"/>
      <c r="E392" s="7"/>
      <c r="F392" s="7"/>
      <c r="G392" s="7"/>
      <c r="H392" s="7"/>
      <c r="I392" s="7"/>
      <c r="J392" s="7"/>
      <c r="K392" s="7"/>
      <c r="L392" s="7"/>
      <c r="M392" s="7"/>
      <c r="N392" s="6"/>
      <c r="O392" s="7"/>
      <c r="P392" s="7"/>
      <c r="Q392" s="7"/>
      <c r="R392" s="7"/>
      <c r="S392" s="7"/>
      <c r="T392" s="7"/>
      <c r="U392" s="7"/>
      <c r="V392" s="7"/>
      <c r="W392" s="7"/>
      <c r="X392" s="7"/>
      <c r="Y392" s="7"/>
    </row>
    <row r="393" spans="1:25" ht="15.75" customHeight="1" x14ac:dyDescent="0.25">
      <c r="A393" s="7"/>
      <c r="B393" s="7"/>
      <c r="C393" s="7"/>
      <c r="D393" s="7"/>
      <c r="E393" s="7"/>
      <c r="F393" s="7"/>
      <c r="G393" s="7"/>
      <c r="H393" s="7"/>
      <c r="I393" s="7"/>
      <c r="J393" s="7"/>
      <c r="K393" s="7"/>
      <c r="L393" s="7"/>
      <c r="M393" s="7"/>
      <c r="N393" s="6"/>
      <c r="O393" s="7"/>
      <c r="P393" s="7"/>
      <c r="Q393" s="7"/>
      <c r="R393" s="7"/>
      <c r="S393" s="7"/>
      <c r="T393" s="7"/>
      <c r="U393" s="7"/>
      <c r="V393" s="7"/>
      <c r="W393" s="7"/>
      <c r="X393" s="7"/>
      <c r="Y393" s="7"/>
    </row>
    <row r="394" spans="1:25" ht="15.75" customHeight="1" x14ac:dyDescent="0.25">
      <c r="A394" s="7"/>
      <c r="B394" s="7"/>
      <c r="C394" s="7"/>
      <c r="D394" s="7"/>
      <c r="E394" s="7"/>
      <c r="F394" s="7"/>
      <c r="G394" s="7"/>
      <c r="H394" s="7"/>
      <c r="I394" s="7"/>
      <c r="J394" s="7"/>
      <c r="K394" s="7"/>
      <c r="L394" s="7"/>
      <c r="M394" s="7"/>
      <c r="N394" s="6"/>
      <c r="O394" s="7"/>
      <c r="P394" s="7"/>
      <c r="Q394" s="7"/>
      <c r="R394" s="7"/>
      <c r="S394" s="7"/>
      <c r="T394" s="7"/>
      <c r="U394" s="7"/>
      <c r="V394" s="7"/>
      <c r="W394" s="7"/>
      <c r="X394" s="7"/>
      <c r="Y394" s="7"/>
    </row>
    <row r="395" spans="1:25" ht="15.75" customHeight="1" x14ac:dyDescent="0.25">
      <c r="A395" s="7"/>
      <c r="B395" s="7"/>
      <c r="C395" s="7"/>
      <c r="D395" s="7"/>
      <c r="E395" s="7"/>
      <c r="F395" s="7"/>
      <c r="G395" s="7"/>
      <c r="H395" s="7"/>
      <c r="I395" s="7"/>
      <c r="J395" s="7"/>
      <c r="K395" s="7"/>
      <c r="L395" s="7"/>
      <c r="M395" s="7"/>
      <c r="N395" s="6"/>
      <c r="O395" s="7"/>
      <c r="P395" s="7"/>
      <c r="Q395" s="7"/>
      <c r="R395" s="7"/>
      <c r="S395" s="7"/>
      <c r="T395" s="7"/>
      <c r="U395" s="7"/>
      <c r="V395" s="7"/>
      <c r="W395" s="7"/>
      <c r="X395" s="7"/>
      <c r="Y395" s="7"/>
    </row>
    <row r="396" spans="1:25" ht="15.75" customHeight="1" x14ac:dyDescent="0.25">
      <c r="A396" s="7"/>
      <c r="B396" s="7"/>
      <c r="C396" s="7"/>
      <c r="D396" s="7"/>
      <c r="E396" s="7"/>
      <c r="F396" s="7"/>
      <c r="G396" s="7"/>
      <c r="H396" s="7"/>
      <c r="I396" s="7"/>
      <c r="J396" s="7"/>
      <c r="K396" s="7"/>
      <c r="L396" s="7"/>
      <c r="M396" s="7"/>
      <c r="N396" s="6"/>
      <c r="O396" s="7"/>
      <c r="P396" s="7"/>
      <c r="Q396" s="7"/>
      <c r="R396" s="7"/>
      <c r="S396" s="7"/>
      <c r="T396" s="7"/>
      <c r="U396" s="7"/>
      <c r="V396" s="7"/>
      <c r="W396" s="7"/>
      <c r="X396" s="7"/>
      <c r="Y396" s="7"/>
    </row>
    <row r="397" spans="1:25" ht="15.75" customHeight="1" x14ac:dyDescent="0.25">
      <c r="A397" s="7"/>
      <c r="B397" s="7"/>
      <c r="C397" s="7"/>
      <c r="D397" s="7"/>
      <c r="E397" s="7"/>
      <c r="F397" s="7"/>
      <c r="G397" s="7"/>
      <c r="H397" s="7"/>
      <c r="I397" s="7"/>
      <c r="J397" s="7"/>
      <c r="K397" s="7"/>
      <c r="L397" s="7"/>
      <c r="M397" s="7"/>
      <c r="N397" s="6"/>
      <c r="O397" s="7"/>
      <c r="P397" s="7"/>
      <c r="Q397" s="7"/>
      <c r="R397" s="7"/>
      <c r="S397" s="7"/>
      <c r="T397" s="7"/>
      <c r="U397" s="7"/>
      <c r="V397" s="7"/>
      <c r="W397" s="7"/>
      <c r="X397" s="7"/>
      <c r="Y397" s="7"/>
    </row>
    <row r="398" spans="1:25" ht="15.75" customHeight="1" x14ac:dyDescent="0.25">
      <c r="A398" s="7"/>
      <c r="B398" s="7"/>
      <c r="C398" s="7"/>
      <c r="D398" s="7"/>
      <c r="E398" s="7"/>
      <c r="F398" s="7"/>
      <c r="G398" s="7"/>
      <c r="H398" s="7"/>
      <c r="I398" s="7"/>
      <c r="J398" s="7"/>
      <c r="K398" s="7"/>
      <c r="L398" s="7"/>
      <c r="M398" s="7"/>
      <c r="N398" s="6"/>
      <c r="O398" s="7"/>
      <c r="P398" s="7"/>
      <c r="Q398" s="7"/>
      <c r="R398" s="7"/>
      <c r="S398" s="7"/>
      <c r="T398" s="7"/>
      <c r="U398" s="7"/>
      <c r="V398" s="7"/>
      <c r="W398" s="7"/>
      <c r="X398" s="7"/>
      <c r="Y398" s="7"/>
    </row>
    <row r="399" spans="1:25" ht="15.75" customHeight="1" x14ac:dyDescent="0.25">
      <c r="A399" s="7"/>
      <c r="B399" s="7"/>
      <c r="C399" s="7"/>
      <c r="D399" s="7"/>
      <c r="E399" s="7"/>
      <c r="F399" s="7"/>
      <c r="G399" s="7"/>
      <c r="H399" s="7"/>
      <c r="I399" s="7"/>
      <c r="J399" s="7"/>
      <c r="K399" s="7"/>
      <c r="L399" s="7"/>
      <c r="M399" s="7"/>
      <c r="N399" s="6"/>
      <c r="O399" s="7"/>
      <c r="P399" s="7"/>
      <c r="Q399" s="7"/>
      <c r="R399" s="7"/>
      <c r="S399" s="7"/>
      <c r="T399" s="7"/>
      <c r="U399" s="7"/>
      <c r="V399" s="7"/>
      <c r="W399" s="7"/>
      <c r="X399" s="7"/>
      <c r="Y399" s="7"/>
    </row>
    <row r="400" spans="1:25" ht="15.75" customHeight="1" x14ac:dyDescent="0.25">
      <c r="A400" s="7"/>
      <c r="B400" s="7"/>
      <c r="C400" s="7"/>
      <c r="D400" s="7"/>
      <c r="E400" s="7"/>
      <c r="F400" s="7"/>
      <c r="G400" s="7"/>
      <c r="H400" s="7"/>
      <c r="I400" s="7"/>
      <c r="J400" s="7"/>
      <c r="K400" s="7"/>
      <c r="L400" s="7"/>
      <c r="M400" s="7"/>
      <c r="N400" s="6"/>
      <c r="O400" s="7"/>
      <c r="P400" s="7"/>
      <c r="Q400" s="7"/>
      <c r="R400" s="7"/>
      <c r="S400" s="7"/>
      <c r="T400" s="7"/>
      <c r="U400" s="7"/>
      <c r="V400" s="7"/>
      <c r="W400" s="7"/>
      <c r="X400" s="7"/>
      <c r="Y400" s="7"/>
    </row>
    <row r="401" spans="1:25" ht="15.75" customHeight="1" x14ac:dyDescent="0.25">
      <c r="A401" s="7"/>
      <c r="B401" s="7"/>
      <c r="C401" s="7"/>
      <c r="D401" s="7"/>
      <c r="E401" s="7"/>
      <c r="F401" s="7"/>
      <c r="G401" s="7"/>
      <c r="H401" s="7"/>
      <c r="I401" s="7"/>
      <c r="J401" s="7"/>
      <c r="K401" s="7"/>
      <c r="L401" s="7"/>
      <c r="M401" s="7"/>
      <c r="N401" s="6"/>
      <c r="O401" s="7"/>
      <c r="P401" s="7"/>
      <c r="Q401" s="7"/>
      <c r="R401" s="7"/>
      <c r="S401" s="7"/>
      <c r="T401" s="7"/>
      <c r="U401" s="7"/>
      <c r="V401" s="7"/>
      <c r="W401" s="7"/>
      <c r="X401" s="7"/>
      <c r="Y401" s="7"/>
    </row>
    <row r="402" spans="1:25" ht="15.75" customHeight="1" x14ac:dyDescent="0.25">
      <c r="A402" s="7"/>
      <c r="B402" s="7"/>
      <c r="C402" s="7"/>
      <c r="D402" s="7"/>
      <c r="E402" s="7"/>
      <c r="F402" s="7"/>
      <c r="G402" s="7"/>
      <c r="H402" s="7"/>
      <c r="I402" s="7"/>
      <c r="J402" s="7"/>
      <c r="K402" s="7"/>
      <c r="L402" s="7"/>
      <c r="M402" s="7"/>
      <c r="N402" s="6"/>
      <c r="O402" s="7"/>
      <c r="P402" s="7"/>
      <c r="Q402" s="7"/>
      <c r="R402" s="7"/>
      <c r="S402" s="7"/>
      <c r="T402" s="7"/>
      <c r="U402" s="7"/>
      <c r="V402" s="7"/>
      <c r="W402" s="7"/>
      <c r="X402" s="7"/>
      <c r="Y402" s="7"/>
    </row>
    <row r="403" spans="1:25" ht="15.75" customHeight="1" x14ac:dyDescent="0.25">
      <c r="A403" s="7"/>
      <c r="B403" s="7"/>
      <c r="C403" s="7"/>
      <c r="D403" s="7"/>
      <c r="E403" s="7"/>
      <c r="F403" s="7"/>
      <c r="G403" s="7"/>
      <c r="H403" s="7"/>
      <c r="I403" s="7"/>
      <c r="J403" s="7"/>
      <c r="K403" s="7"/>
      <c r="L403" s="7"/>
      <c r="M403" s="7"/>
      <c r="N403" s="6"/>
      <c r="O403" s="7"/>
      <c r="P403" s="7"/>
      <c r="Q403" s="7"/>
      <c r="R403" s="7"/>
      <c r="S403" s="7"/>
      <c r="T403" s="7"/>
      <c r="U403" s="7"/>
      <c r="V403" s="7"/>
      <c r="W403" s="7"/>
      <c r="X403" s="7"/>
      <c r="Y403" s="7"/>
    </row>
    <row r="404" spans="1:25" ht="15.75" customHeight="1" x14ac:dyDescent="0.25">
      <c r="A404" s="7"/>
      <c r="B404" s="7"/>
      <c r="C404" s="7"/>
      <c r="D404" s="7"/>
      <c r="E404" s="7"/>
      <c r="F404" s="7"/>
      <c r="G404" s="7"/>
      <c r="H404" s="7"/>
      <c r="I404" s="7"/>
      <c r="J404" s="7"/>
      <c r="K404" s="7"/>
      <c r="L404" s="7"/>
      <c r="M404" s="7"/>
      <c r="N404" s="6"/>
      <c r="O404" s="7"/>
      <c r="P404" s="7"/>
      <c r="Q404" s="7"/>
      <c r="R404" s="7"/>
      <c r="S404" s="7"/>
      <c r="T404" s="7"/>
      <c r="U404" s="7"/>
      <c r="V404" s="7"/>
      <c r="W404" s="7"/>
      <c r="X404" s="7"/>
      <c r="Y404" s="7"/>
    </row>
    <row r="405" spans="1:25" ht="15.75" customHeight="1" x14ac:dyDescent="0.25">
      <c r="A405" s="7"/>
      <c r="B405" s="7"/>
      <c r="C405" s="7"/>
      <c r="D405" s="7"/>
      <c r="E405" s="7"/>
      <c r="F405" s="7"/>
      <c r="G405" s="7"/>
      <c r="H405" s="7"/>
      <c r="I405" s="7"/>
      <c r="J405" s="7"/>
      <c r="K405" s="7"/>
      <c r="L405" s="7"/>
      <c r="M405" s="7"/>
      <c r="N405" s="6"/>
      <c r="O405" s="7"/>
      <c r="P405" s="7"/>
      <c r="Q405" s="7"/>
      <c r="R405" s="7"/>
      <c r="S405" s="7"/>
      <c r="T405" s="7"/>
      <c r="U405" s="7"/>
      <c r="V405" s="7"/>
      <c r="W405" s="7"/>
      <c r="X405" s="7"/>
      <c r="Y405" s="7"/>
    </row>
    <row r="406" spans="1:25" ht="15.75" customHeight="1" x14ac:dyDescent="0.25">
      <c r="A406" s="7"/>
      <c r="B406" s="7"/>
      <c r="C406" s="7"/>
      <c r="D406" s="7"/>
      <c r="E406" s="7"/>
      <c r="F406" s="7"/>
      <c r="G406" s="7"/>
      <c r="H406" s="7"/>
      <c r="I406" s="7"/>
      <c r="J406" s="7"/>
      <c r="K406" s="7"/>
      <c r="L406" s="7"/>
      <c r="M406" s="7"/>
      <c r="N406" s="6"/>
      <c r="O406" s="7"/>
      <c r="P406" s="7"/>
      <c r="Q406" s="7"/>
      <c r="R406" s="7"/>
      <c r="S406" s="7"/>
      <c r="T406" s="7"/>
      <c r="U406" s="7"/>
      <c r="V406" s="7"/>
      <c r="W406" s="7"/>
      <c r="X406" s="7"/>
      <c r="Y406" s="7"/>
    </row>
    <row r="407" spans="1:25" ht="15.75" customHeight="1" x14ac:dyDescent="0.25">
      <c r="A407" s="7"/>
      <c r="B407" s="7"/>
      <c r="C407" s="7"/>
      <c r="D407" s="7"/>
      <c r="E407" s="7"/>
      <c r="F407" s="7"/>
      <c r="G407" s="7"/>
      <c r="H407" s="7"/>
      <c r="I407" s="7"/>
      <c r="J407" s="7"/>
      <c r="K407" s="7"/>
      <c r="L407" s="7"/>
      <c r="M407" s="7"/>
      <c r="N407" s="6"/>
      <c r="O407" s="7"/>
      <c r="P407" s="7"/>
      <c r="Q407" s="7"/>
      <c r="R407" s="7"/>
      <c r="S407" s="7"/>
      <c r="T407" s="7"/>
      <c r="U407" s="7"/>
      <c r="V407" s="7"/>
      <c r="W407" s="7"/>
      <c r="X407" s="7"/>
      <c r="Y407" s="7"/>
    </row>
    <row r="408" spans="1:25" ht="15.75" customHeight="1" x14ac:dyDescent="0.25">
      <c r="A408" s="7"/>
      <c r="B408" s="7"/>
      <c r="C408" s="7"/>
      <c r="D408" s="7"/>
      <c r="E408" s="7"/>
      <c r="F408" s="7"/>
      <c r="G408" s="7"/>
      <c r="H408" s="7"/>
      <c r="I408" s="7"/>
      <c r="J408" s="7"/>
      <c r="K408" s="7"/>
      <c r="L408" s="7"/>
      <c r="M408" s="7"/>
      <c r="N408" s="6"/>
      <c r="O408" s="7"/>
      <c r="P408" s="7"/>
      <c r="Q408" s="7"/>
      <c r="R408" s="7"/>
      <c r="S408" s="7"/>
      <c r="T408" s="7"/>
      <c r="U408" s="7"/>
      <c r="V408" s="7"/>
      <c r="W408" s="7"/>
      <c r="X408" s="7"/>
      <c r="Y408" s="7"/>
    </row>
    <row r="409" spans="1:25" ht="15.75" customHeight="1" x14ac:dyDescent="0.25">
      <c r="A409" s="7"/>
      <c r="B409" s="7"/>
      <c r="C409" s="7"/>
      <c r="D409" s="7"/>
      <c r="E409" s="7"/>
      <c r="F409" s="7"/>
      <c r="G409" s="7"/>
      <c r="H409" s="7"/>
      <c r="I409" s="7"/>
      <c r="J409" s="7"/>
      <c r="K409" s="7"/>
      <c r="L409" s="7"/>
      <c r="M409" s="7"/>
      <c r="N409" s="6"/>
      <c r="O409" s="7"/>
      <c r="P409" s="7"/>
      <c r="Q409" s="7"/>
      <c r="R409" s="7"/>
      <c r="S409" s="7"/>
      <c r="T409" s="7"/>
      <c r="U409" s="7"/>
      <c r="V409" s="7"/>
      <c r="W409" s="7"/>
      <c r="X409" s="7"/>
      <c r="Y409" s="7"/>
    </row>
    <row r="410" spans="1:25" ht="15.75" customHeight="1" x14ac:dyDescent="0.25">
      <c r="A410" s="7"/>
      <c r="B410" s="7"/>
      <c r="C410" s="7"/>
      <c r="D410" s="7"/>
      <c r="E410" s="7"/>
      <c r="F410" s="7"/>
      <c r="G410" s="7"/>
      <c r="H410" s="7"/>
      <c r="I410" s="7"/>
      <c r="J410" s="7"/>
      <c r="K410" s="7"/>
      <c r="L410" s="7"/>
      <c r="M410" s="7"/>
      <c r="N410" s="6"/>
      <c r="O410" s="7"/>
      <c r="P410" s="7"/>
      <c r="Q410" s="7"/>
      <c r="R410" s="7"/>
      <c r="S410" s="7"/>
      <c r="T410" s="7"/>
      <c r="U410" s="7"/>
      <c r="V410" s="7"/>
      <c r="W410" s="7"/>
      <c r="X410" s="7"/>
      <c r="Y410" s="7"/>
    </row>
    <row r="411" spans="1:25" ht="15.75" customHeight="1" x14ac:dyDescent="0.25">
      <c r="A411" s="7"/>
      <c r="B411" s="7"/>
      <c r="C411" s="7"/>
      <c r="D411" s="7"/>
      <c r="E411" s="7"/>
      <c r="F411" s="7"/>
      <c r="G411" s="7"/>
      <c r="H411" s="7"/>
      <c r="I411" s="7"/>
      <c r="J411" s="7"/>
      <c r="K411" s="7"/>
      <c r="L411" s="7"/>
      <c r="M411" s="7"/>
      <c r="N411" s="6"/>
      <c r="O411" s="7"/>
      <c r="P411" s="7"/>
      <c r="Q411" s="7"/>
      <c r="R411" s="7"/>
      <c r="S411" s="7"/>
      <c r="T411" s="7"/>
      <c r="U411" s="7"/>
      <c r="V411" s="7"/>
      <c r="W411" s="7"/>
      <c r="X411" s="7"/>
      <c r="Y411" s="7"/>
    </row>
    <row r="412" spans="1:25" ht="15.75" customHeight="1" x14ac:dyDescent="0.25">
      <c r="A412" s="7"/>
      <c r="B412" s="7"/>
      <c r="C412" s="7"/>
      <c r="D412" s="7"/>
      <c r="E412" s="7"/>
      <c r="F412" s="7"/>
      <c r="G412" s="7"/>
      <c r="H412" s="7"/>
      <c r="I412" s="7"/>
      <c r="J412" s="7"/>
      <c r="K412" s="7"/>
      <c r="L412" s="7"/>
      <c r="M412" s="7"/>
      <c r="N412" s="6"/>
      <c r="O412" s="7"/>
      <c r="P412" s="7"/>
      <c r="Q412" s="7"/>
      <c r="R412" s="7"/>
      <c r="S412" s="7"/>
      <c r="T412" s="7"/>
      <c r="U412" s="7"/>
      <c r="V412" s="7"/>
      <c r="W412" s="7"/>
      <c r="X412" s="7"/>
      <c r="Y412" s="7"/>
    </row>
    <row r="413" spans="1:25" ht="15.75" customHeight="1" x14ac:dyDescent="0.25">
      <c r="A413" s="7"/>
      <c r="B413" s="7"/>
      <c r="C413" s="7"/>
      <c r="D413" s="7"/>
      <c r="E413" s="7"/>
      <c r="F413" s="7"/>
      <c r="G413" s="7"/>
      <c r="H413" s="7"/>
      <c r="I413" s="7"/>
      <c r="J413" s="7"/>
      <c r="K413" s="7"/>
      <c r="L413" s="7"/>
      <c r="M413" s="7"/>
      <c r="N413" s="6"/>
      <c r="O413" s="7"/>
      <c r="P413" s="7"/>
      <c r="Q413" s="7"/>
      <c r="R413" s="7"/>
      <c r="S413" s="7"/>
      <c r="T413" s="7"/>
      <c r="U413" s="7"/>
      <c r="V413" s="7"/>
      <c r="W413" s="7"/>
      <c r="X413" s="7"/>
      <c r="Y413" s="7"/>
    </row>
    <row r="414" spans="1:25" ht="15.75" customHeight="1" x14ac:dyDescent="0.25">
      <c r="A414" s="7"/>
      <c r="B414" s="7"/>
      <c r="C414" s="7"/>
      <c r="D414" s="7"/>
      <c r="E414" s="7"/>
      <c r="F414" s="7"/>
      <c r="G414" s="7"/>
      <c r="H414" s="7"/>
      <c r="I414" s="7"/>
      <c r="J414" s="7"/>
      <c r="K414" s="7"/>
      <c r="L414" s="7"/>
      <c r="M414" s="7"/>
      <c r="N414" s="6"/>
      <c r="O414" s="7"/>
      <c r="P414" s="7"/>
      <c r="Q414" s="7"/>
      <c r="R414" s="7"/>
      <c r="S414" s="7"/>
      <c r="T414" s="7"/>
      <c r="U414" s="7"/>
      <c r="V414" s="7"/>
      <c r="W414" s="7"/>
      <c r="X414" s="7"/>
      <c r="Y414" s="7"/>
    </row>
    <row r="415" spans="1:25" ht="15.75" customHeight="1" x14ac:dyDescent="0.25">
      <c r="A415" s="7"/>
      <c r="B415" s="7"/>
      <c r="C415" s="7"/>
      <c r="D415" s="7"/>
      <c r="E415" s="7"/>
      <c r="F415" s="7"/>
      <c r="G415" s="7"/>
      <c r="H415" s="7"/>
      <c r="I415" s="7"/>
      <c r="J415" s="7"/>
      <c r="K415" s="7"/>
      <c r="L415" s="7"/>
      <c r="M415" s="7"/>
      <c r="N415" s="6"/>
      <c r="O415" s="7"/>
      <c r="P415" s="7"/>
      <c r="Q415" s="7"/>
      <c r="R415" s="7"/>
      <c r="S415" s="7"/>
      <c r="T415" s="7"/>
      <c r="U415" s="7"/>
      <c r="V415" s="7"/>
      <c r="W415" s="7"/>
      <c r="X415" s="7"/>
      <c r="Y415" s="7"/>
    </row>
    <row r="416" spans="1:25" ht="15.75" customHeight="1" x14ac:dyDescent="0.25">
      <c r="A416" s="7"/>
      <c r="B416" s="7"/>
      <c r="C416" s="7"/>
      <c r="D416" s="7"/>
      <c r="E416" s="7"/>
      <c r="F416" s="7"/>
      <c r="G416" s="7"/>
      <c r="H416" s="7"/>
      <c r="I416" s="7"/>
      <c r="J416" s="7"/>
      <c r="K416" s="7"/>
      <c r="L416" s="7"/>
      <c r="M416" s="7"/>
      <c r="N416" s="6"/>
      <c r="O416" s="7"/>
      <c r="P416" s="7"/>
      <c r="Q416" s="7"/>
      <c r="R416" s="7"/>
      <c r="S416" s="7"/>
      <c r="T416" s="7"/>
      <c r="U416" s="7"/>
      <c r="V416" s="7"/>
      <c r="W416" s="7"/>
      <c r="X416" s="7"/>
      <c r="Y416" s="7"/>
    </row>
    <row r="417" spans="1:25" ht="15.75" customHeight="1" x14ac:dyDescent="0.25">
      <c r="A417" s="7"/>
      <c r="B417" s="7"/>
      <c r="C417" s="7"/>
      <c r="D417" s="7"/>
      <c r="E417" s="7"/>
      <c r="F417" s="7"/>
      <c r="G417" s="7"/>
      <c r="H417" s="7"/>
      <c r="I417" s="7"/>
      <c r="J417" s="7"/>
      <c r="K417" s="7"/>
      <c r="L417" s="7"/>
      <c r="M417" s="7"/>
      <c r="N417" s="6"/>
      <c r="O417" s="7"/>
      <c r="P417" s="7"/>
      <c r="Q417" s="7"/>
      <c r="R417" s="7"/>
      <c r="S417" s="7"/>
      <c r="T417" s="7"/>
      <c r="U417" s="7"/>
      <c r="V417" s="7"/>
      <c r="W417" s="7"/>
      <c r="X417" s="7"/>
      <c r="Y417" s="7"/>
    </row>
    <row r="418" spans="1:25" ht="15.75" customHeight="1" x14ac:dyDescent="0.25">
      <c r="A418" s="7"/>
      <c r="B418" s="7"/>
      <c r="C418" s="7"/>
      <c r="D418" s="7"/>
      <c r="E418" s="7"/>
      <c r="F418" s="7"/>
      <c r="G418" s="7"/>
      <c r="H418" s="7"/>
      <c r="I418" s="7"/>
      <c r="J418" s="7"/>
      <c r="K418" s="7"/>
      <c r="L418" s="7"/>
      <c r="M418" s="7"/>
      <c r="N418" s="6"/>
      <c r="O418" s="7"/>
      <c r="P418" s="7"/>
      <c r="Q418" s="7"/>
      <c r="R418" s="7"/>
      <c r="S418" s="7"/>
      <c r="T418" s="7"/>
      <c r="U418" s="7"/>
      <c r="V418" s="7"/>
      <c r="W418" s="7"/>
      <c r="X418" s="7"/>
      <c r="Y418" s="7"/>
    </row>
    <row r="419" spans="1:25" ht="15.75" customHeight="1" x14ac:dyDescent="0.25">
      <c r="A419" s="7"/>
      <c r="B419" s="7"/>
      <c r="C419" s="7"/>
      <c r="D419" s="7"/>
      <c r="E419" s="7"/>
      <c r="F419" s="7"/>
      <c r="G419" s="7"/>
      <c r="H419" s="7"/>
      <c r="I419" s="7"/>
      <c r="J419" s="7"/>
      <c r="K419" s="7"/>
      <c r="L419" s="7"/>
      <c r="M419" s="7"/>
      <c r="N419" s="6"/>
      <c r="O419" s="7"/>
      <c r="P419" s="7"/>
      <c r="Q419" s="7"/>
      <c r="R419" s="7"/>
      <c r="S419" s="7"/>
      <c r="T419" s="7"/>
      <c r="U419" s="7"/>
      <c r="V419" s="7"/>
      <c r="W419" s="7"/>
      <c r="X419" s="7"/>
      <c r="Y419" s="7"/>
    </row>
    <row r="420" spans="1:25" ht="15.75" customHeight="1" x14ac:dyDescent="0.25">
      <c r="A420" s="7"/>
      <c r="B420" s="7"/>
      <c r="C420" s="7"/>
      <c r="D420" s="7"/>
      <c r="E420" s="7"/>
      <c r="F420" s="7"/>
      <c r="G420" s="7"/>
      <c r="H420" s="7"/>
      <c r="I420" s="7"/>
      <c r="J420" s="7"/>
      <c r="K420" s="7"/>
      <c r="L420" s="7"/>
      <c r="M420" s="7"/>
      <c r="N420" s="6"/>
      <c r="O420" s="7"/>
      <c r="P420" s="7"/>
      <c r="Q420" s="7"/>
      <c r="R420" s="7"/>
      <c r="S420" s="7"/>
      <c r="T420" s="7"/>
      <c r="U420" s="7"/>
      <c r="V420" s="7"/>
      <c r="W420" s="7"/>
      <c r="X420" s="7"/>
      <c r="Y420" s="7"/>
    </row>
    <row r="421" spans="1:25" ht="15.75" customHeight="1" x14ac:dyDescent="0.25">
      <c r="A421" s="7"/>
      <c r="B421" s="7"/>
      <c r="C421" s="7"/>
      <c r="D421" s="7"/>
      <c r="E421" s="7"/>
      <c r="F421" s="7"/>
      <c r="G421" s="7"/>
      <c r="H421" s="7"/>
      <c r="I421" s="7"/>
      <c r="J421" s="7"/>
      <c r="K421" s="7"/>
      <c r="L421" s="7"/>
      <c r="M421" s="7"/>
      <c r="N421" s="6"/>
      <c r="O421" s="7"/>
      <c r="P421" s="7"/>
      <c r="Q421" s="7"/>
      <c r="R421" s="7"/>
      <c r="S421" s="7"/>
      <c r="T421" s="7"/>
      <c r="U421" s="7"/>
      <c r="V421" s="7"/>
      <c r="W421" s="7"/>
      <c r="X421" s="7"/>
      <c r="Y421" s="7"/>
    </row>
    <row r="422" spans="1:25" ht="15.75" customHeight="1" x14ac:dyDescent="0.25">
      <c r="A422" s="7"/>
      <c r="B422" s="7"/>
      <c r="C422" s="7"/>
      <c r="D422" s="7"/>
      <c r="E422" s="7"/>
      <c r="F422" s="7"/>
      <c r="G422" s="7"/>
      <c r="H422" s="7"/>
      <c r="I422" s="7"/>
      <c r="J422" s="7"/>
      <c r="K422" s="7"/>
      <c r="L422" s="7"/>
      <c r="M422" s="7"/>
      <c r="N422" s="6"/>
      <c r="O422" s="7"/>
      <c r="P422" s="7"/>
      <c r="Q422" s="7"/>
      <c r="R422" s="7"/>
      <c r="S422" s="7"/>
      <c r="T422" s="7"/>
      <c r="U422" s="7"/>
      <c r="V422" s="7"/>
      <c r="W422" s="7"/>
      <c r="X422" s="7"/>
      <c r="Y422" s="7"/>
    </row>
    <row r="423" spans="1:25" ht="15.75" customHeight="1" x14ac:dyDescent="0.25">
      <c r="A423" s="7"/>
      <c r="B423" s="7"/>
      <c r="C423" s="7"/>
      <c r="D423" s="7"/>
      <c r="E423" s="7"/>
      <c r="F423" s="7"/>
      <c r="G423" s="7"/>
      <c r="H423" s="7"/>
      <c r="I423" s="7"/>
      <c r="J423" s="7"/>
      <c r="K423" s="7"/>
      <c r="L423" s="7"/>
      <c r="M423" s="7"/>
      <c r="N423" s="6"/>
      <c r="O423" s="7"/>
      <c r="P423" s="7"/>
      <c r="Q423" s="7"/>
      <c r="R423" s="7"/>
      <c r="S423" s="7"/>
      <c r="T423" s="7"/>
      <c r="U423" s="7"/>
      <c r="V423" s="7"/>
      <c r="W423" s="7"/>
      <c r="X423" s="7"/>
      <c r="Y423" s="7"/>
    </row>
    <row r="424" spans="1:25" ht="15.75" customHeight="1" x14ac:dyDescent="0.25">
      <c r="A424" s="7"/>
      <c r="B424" s="7"/>
      <c r="C424" s="7"/>
      <c r="D424" s="7"/>
      <c r="E424" s="7"/>
      <c r="F424" s="7"/>
      <c r="G424" s="7"/>
      <c r="H424" s="7"/>
      <c r="I424" s="7"/>
      <c r="J424" s="7"/>
      <c r="K424" s="7"/>
      <c r="L424" s="7"/>
      <c r="M424" s="7"/>
      <c r="N424" s="6"/>
      <c r="O424" s="7"/>
      <c r="P424" s="7"/>
      <c r="Q424" s="7"/>
      <c r="R424" s="7"/>
      <c r="S424" s="7"/>
      <c r="T424" s="7"/>
      <c r="U424" s="7"/>
      <c r="V424" s="7"/>
      <c r="W424" s="7"/>
      <c r="X424" s="7"/>
      <c r="Y424" s="7"/>
    </row>
    <row r="425" spans="1:25" ht="15.75" customHeight="1" x14ac:dyDescent="0.25">
      <c r="A425" s="7"/>
      <c r="B425" s="7"/>
      <c r="C425" s="7"/>
      <c r="D425" s="7"/>
      <c r="E425" s="7"/>
      <c r="F425" s="7"/>
      <c r="G425" s="7"/>
      <c r="H425" s="7"/>
      <c r="I425" s="7"/>
      <c r="J425" s="7"/>
      <c r="K425" s="7"/>
      <c r="L425" s="7"/>
      <c r="M425" s="7"/>
      <c r="N425" s="6"/>
      <c r="O425" s="7"/>
      <c r="P425" s="7"/>
      <c r="Q425" s="7"/>
      <c r="R425" s="7"/>
      <c r="S425" s="7"/>
      <c r="T425" s="7"/>
      <c r="U425" s="7"/>
      <c r="V425" s="7"/>
      <c r="W425" s="7"/>
      <c r="X425" s="7"/>
      <c r="Y425" s="7"/>
    </row>
    <row r="426" spans="1:25" ht="15.75" customHeight="1" x14ac:dyDescent="0.25">
      <c r="A426" s="7"/>
      <c r="B426" s="7"/>
      <c r="C426" s="7"/>
      <c r="D426" s="7"/>
      <c r="E426" s="7"/>
      <c r="F426" s="7"/>
      <c r="G426" s="7"/>
      <c r="H426" s="7"/>
      <c r="I426" s="7"/>
      <c r="J426" s="7"/>
      <c r="K426" s="7"/>
      <c r="L426" s="7"/>
      <c r="M426" s="7"/>
      <c r="N426" s="6"/>
      <c r="O426" s="7"/>
      <c r="P426" s="7"/>
      <c r="Q426" s="7"/>
      <c r="R426" s="7"/>
      <c r="S426" s="7"/>
      <c r="T426" s="7"/>
      <c r="U426" s="7"/>
      <c r="V426" s="7"/>
      <c r="W426" s="7"/>
      <c r="X426" s="7"/>
      <c r="Y426" s="7"/>
    </row>
    <row r="427" spans="1:25" ht="15.75" customHeight="1" x14ac:dyDescent="0.25">
      <c r="A427" s="7"/>
      <c r="B427" s="7"/>
      <c r="C427" s="7"/>
      <c r="D427" s="7"/>
      <c r="E427" s="7"/>
      <c r="F427" s="7"/>
      <c r="G427" s="7"/>
      <c r="H427" s="7"/>
      <c r="I427" s="7"/>
      <c r="J427" s="7"/>
      <c r="K427" s="7"/>
      <c r="L427" s="7"/>
      <c r="M427" s="7"/>
      <c r="N427" s="6"/>
      <c r="O427" s="7"/>
      <c r="P427" s="7"/>
      <c r="Q427" s="7"/>
      <c r="R427" s="7"/>
      <c r="S427" s="7"/>
      <c r="T427" s="7"/>
      <c r="U427" s="7"/>
      <c r="V427" s="7"/>
      <c r="W427" s="7"/>
      <c r="X427" s="7"/>
      <c r="Y427" s="7"/>
    </row>
    <row r="428" spans="1:25" ht="15.75" customHeight="1" x14ac:dyDescent="0.25">
      <c r="A428" s="7"/>
      <c r="B428" s="7"/>
      <c r="C428" s="7"/>
      <c r="D428" s="7"/>
      <c r="E428" s="7"/>
      <c r="F428" s="7"/>
      <c r="G428" s="7"/>
      <c r="H428" s="7"/>
      <c r="I428" s="7"/>
      <c r="J428" s="7"/>
      <c r="K428" s="7"/>
      <c r="L428" s="7"/>
      <c r="M428" s="7"/>
      <c r="N428" s="6"/>
      <c r="O428" s="7"/>
      <c r="P428" s="7"/>
      <c r="Q428" s="7"/>
      <c r="R428" s="7"/>
      <c r="S428" s="7"/>
      <c r="T428" s="7"/>
      <c r="U428" s="7"/>
      <c r="V428" s="7"/>
      <c r="W428" s="7"/>
      <c r="X428" s="7"/>
      <c r="Y428" s="7"/>
    </row>
    <row r="429" spans="1:25" ht="15.75" customHeight="1" x14ac:dyDescent="0.25">
      <c r="A429" s="7"/>
      <c r="B429" s="7"/>
      <c r="C429" s="7"/>
      <c r="D429" s="7"/>
      <c r="E429" s="7"/>
      <c r="F429" s="7"/>
      <c r="G429" s="7"/>
      <c r="H429" s="7"/>
      <c r="I429" s="7"/>
      <c r="J429" s="7"/>
      <c r="K429" s="7"/>
      <c r="L429" s="7"/>
      <c r="M429" s="7"/>
      <c r="N429" s="6"/>
      <c r="O429" s="7"/>
      <c r="P429" s="7"/>
      <c r="Q429" s="7"/>
      <c r="R429" s="7"/>
      <c r="S429" s="7"/>
      <c r="T429" s="7"/>
      <c r="U429" s="7"/>
      <c r="V429" s="7"/>
      <c r="W429" s="7"/>
      <c r="X429" s="7"/>
      <c r="Y429" s="7"/>
    </row>
    <row r="430" spans="1:25" ht="15.75" customHeight="1" x14ac:dyDescent="0.25">
      <c r="A430" s="7"/>
      <c r="B430" s="7"/>
      <c r="C430" s="7"/>
      <c r="D430" s="7"/>
      <c r="E430" s="7"/>
      <c r="F430" s="7"/>
      <c r="G430" s="7"/>
      <c r="H430" s="7"/>
      <c r="I430" s="7"/>
      <c r="J430" s="7"/>
      <c r="K430" s="7"/>
      <c r="L430" s="7"/>
      <c r="M430" s="7"/>
      <c r="N430" s="6"/>
      <c r="O430" s="7"/>
      <c r="P430" s="7"/>
      <c r="Q430" s="7"/>
      <c r="R430" s="7"/>
      <c r="S430" s="7"/>
      <c r="T430" s="7"/>
      <c r="U430" s="7"/>
      <c r="V430" s="7"/>
      <c r="W430" s="7"/>
      <c r="X430" s="7"/>
      <c r="Y430" s="7"/>
    </row>
    <row r="431" spans="1:25" ht="15.75" customHeight="1" x14ac:dyDescent="0.25">
      <c r="A431" s="7"/>
      <c r="B431" s="7"/>
      <c r="C431" s="7"/>
      <c r="D431" s="7"/>
      <c r="E431" s="7"/>
      <c r="F431" s="7"/>
      <c r="G431" s="7"/>
      <c r="H431" s="7"/>
      <c r="I431" s="7"/>
      <c r="J431" s="7"/>
      <c r="K431" s="7"/>
      <c r="L431" s="7"/>
      <c r="M431" s="7"/>
      <c r="N431" s="6"/>
      <c r="O431" s="7"/>
      <c r="P431" s="7"/>
      <c r="Q431" s="7"/>
      <c r="R431" s="7"/>
      <c r="S431" s="7"/>
      <c r="T431" s="7"/>
      <c r="U431" s="7"/>
      <c r="V431" s="7"/>
      <c r="W431" s="7"/>
      <c r="X431" s="7"/>
      <c r="Y431" s="7"/>
    </row>
    <row r="432" spans="1:25" ht="15.75" customHeight="1" x14ac:dyDescent="0.25">
      <c r="A432" s="7"/>
      <c r="B432" s="7"/>
      <c r="C432" s="7"/>
      <c r="D432" s="7"/>
      <c r="E432" s="7"/>
      <c r="F432" s="7"/>
      <c r="G432" s="7"/>
      <c r="H432" s="7"/>
      <c r="I432" s="7"/>
      <c r="J432" s="7"/>
      <c r="K432" s="7"/>
      <c r="L432" s="7"/>
      <c r="M432" s="7"/>
      <c r="N432" s="6"/>
      <c r="O432" s="7"/>
      <c r="P432" s="7"/>
      <c r="Q432" s="7"/>
      <c r="R432" s="7"/>
      <c r="S432" s="7"/>
      <c r="T432" s="7"/>
      <c r="U432" s="7"/>
      <c r="V432" s="7"/>
      <c r="W432" s="7"/>
      <c r="X432" s="7"/>
      <c r="Y432" s="7"/>
    </row>
    <row r="433" spans="1:25" ht="15.75" customHeight="1" x14ac:dyDescent="0.25">
      <c r="A433" s="7"/>
      <c r="B433" s="7"/>
      <c r="C433" s="7"/>
      <c r="D433" s="7"/>
      <c r="E433" s="7"/>
      <c r="F433" s="7"/>
      <c r="G433" s="7"/>
      <c r="H433" s="7"/>
      <c r="I433" s="7"/>
      <c r="J433" s="7"/>
      <c r="K433" s="7"/>
      <c r="L433" s="7"/>
      <c r="M433" s="7"/>
      <c r="N433" s="6"/>
      <c r="O433" s="7"/>
      <c r="P433" s="7"/>
      <c r="Q433" s="7"/>
      <c r="R433" s="7"/>
      <c r="S433" s="7"/>
      <c r="T433" s="7"/>
      <c r="U433" s="7"/>
      <c r="V433" s="7"/>
      <c r="W433" s="7"/>
      <c r="X433" s="7"/>
      <c r="Y433" s="7"/>
    </row>
    <row r="434" spans="1:25" ht="15.75" customHeight="1" x14ac:dyDescent="0.25">
      <c r="A434" s="7"/>
      <c r="B434" s="7"/>
      <c r="C434" s="7"/>
      <c r="D434" s="7"/>
      <c r="E434" s="7"/>
      <c r="F434" s="7"/>
      <c r="G434" s="7"/>
      <c r="H434" s="7"/>
      <c r="I434" s="7"/>
      <c r="J434" s="7"/>
      <c r="K434" s="7"/>
      <c r="L434" s="7"/>
      <c r="M434" s="7"/>
      <c r="N434" s="6"/>
      <c r="O434" s="7"/>
      <c r="P434" s="7"/>
      <c r="Q434" s="7"/>
      <c r="R434" s="7"/>
      <c r="S434" s="7"/>
      <c r="T434" s="7"/>
      <c r="U434" s="7"/>
      <c r="V434" s="7"/>
      <c r="W434" s="7"/>
      <c r="X434" s="7"/>
      <c r="Y434" s="7"/>
    </row>
    <row r="435" spans="1:25" ht="15.75" customHeight="1" x14ac:dyDescent="0.25">
      <c r="A435" s="7"/>
      <c r="B435" s="7"/>
      <c r="C435" s="7"/>
      <c r="D435" s="7"/>
      <c r="E435" s="7"/>
      <c r="F435" s="7"/>
      <c r="G435" s="7"/>
      <c r="H435" s="7"/>
      <c r="I435" s="7"/>
      <c r="J435" s="7"/>
      <c r="K435" s="7"/>
      <c r="L435" s="7"/>
      <c r="M435" s="7"/>
      <c r="N435" s="6"/>
      <c r="O435" s="7"/>
      <c r="P435" s="7"/>
      <c r="Q435" s="7"/>
      <c r="R435" s="7"/>
      <c r="S435" s="7"/>
      <c r="T435" s="7"/>
      <c r="U435" s="7"/>
      <c r="V435" s="7"/>
      <c r="W435" s="7"/>
      <c r="X435" s="7"/>
      <c r="Y435" s="7"/>
    </row>
    <row r="436" spans="1:25" ht="15.75" customHeight="1" x14ac:dyDescent="0.25">
      <c r="A436" s="7"/>
      <c r="B436" s="7"/>
      <c r="C436" s="7"/>
      <c r="D436" s="7"/>
      <c r="E436" s="7"/>
      <c r="F436" s="7"/>
      <c r="G436" s="7"/>
      <c r="H436" s="7"/>
      <c r="I436" s="7"/>
      <c r="J436" s="7"/>
      <c r="K436" s="7"/>
      <c r="L436" s="7"/>
      <c r="M436" s="7"/>
      <c r="N436" s="6"/>
      <c r="O436" s="7"/>
      <c r="P436" s="7"/>
      <c r="Q436" s="7"/>
      <c r="R436" s="7"/>
      <c r="S436" s="7"/>
      <c r="T436" s="7"/>
      <c r="U436" s="7"/>
      <c r="V436" s="7"/>
      <c r="W436" s="7"/>
      <c r="X436" s="7"/>
      <c r="Y436" s="7"/>
    </row>
    <row r="437" spans="1:25" ht="15.75" customHeight="1" x14ac:dyDescent="0.25">
      <c r="A437" s="7"/>
      <c r="B437" s="7"/>
      <c r="C437" s="7"/>
      <c r="D437" s="7"/>
      <c r="E437" s="7"/>
      <c r="F437" s="7"/>
      <c r="G437" s="7"/>
      <c r="H437" s="7"/>
      <c r="I437" s="7"/>
      <c r="J437" s="7"/>
      <c r="K437" s="7"/>
      <c r="L437" s="7"/>
      <c r="M437" s="7"/>
      <c r="N437" s="6"/>
      <c r="O437" s="7"/>
      <c r="P437" s="7"/>
      <c r="Q437" s="7"/>
      <c r="R437" s="7"/>
      <c r="S437" s="7"/>
      <c r="T437" s="7"/>
      <c r="U437" s="7"/>
      <c r="V437" s="7"/>
      <c r="W437" s="7"/>
      <c r="X437" s="7"/>
      <c r="Y437" s="7"/>
    </row>
    <row r="438" spans="1:25" ht="15.75" customHeight="1" x14ac:dyDescent="0.25">
      <c r="A438" s="7"/>
      <c r="B438" s="7"/>
      <c r="C438" s="7"/>
      <c r="D438" s="7"/>
      <c r="E438" s="7"/>
      <c r="F438" s="7"/>
      <c r="G438" s="7"/>
      <c r="H438" s="7"/>
      <c r="I438" s="7"/>
      <c r="J438" s="7"/>
      <c r="K438" s="7"/>
      <c r="L438" s="7"/>
      <c r="M438" s="7"/>
      <c r="N438" s="6"/>
      <c r="O438" s="7"/>
      <c r="P438" s="7"/>
      <c r="Q438" s="7"/>
      <c r="R438" s="7"/>
      <c r="S438" s="7"/>
      <c r="T438" s="7"/>
      <c r="U438" s="7"/>
      <c r="V438" s="7"/>
      <c r="W438" s="7"/>
      <c r="X438" s="7"/>
      <c r="Y438" s="7"/>
    </row>
    <row r="439" spans="1:25" ht="15.75" customHeight="1" x14ac:dyDescent="0.25">
      <c r="A439" s="7"/>
      <c r="B439" s="7"/>
      <c r="C439" s="7"/>
      <c r="D439" s="7"/>
      <c r="E439" s="7"/>
      <c r="F439" s="7"/>
      <c r="G439" s="7"/>
      <c r="H439" s="7"/>
      <c r="I439" s="7"/>
      <c r="J439" s="7"/>
      <c r="K439" s="7"/>
      <c r="L439" s="7"/>
      <c r="M439" s="7"/>
      <c r="N439" s="6"/>
      <c r="O439" s="7"/>
      <c r="P439" s="7"/>
      <c r="Q439" s="7"/>
      <c r="R439" s="7"/>
      <c r="S439" s="7"/>
      <c r="T439" s="7"/>
      <c r="U439" s="7"/>
      <c r="V439" s="7"/>
      <c r="W439" s="7"/>
      <c r="X439" s="7"/>
      <c r="Y439" s="7"/>
    </row>
    <row r="440" spans="1:25" ht="15.75" customHeight="1" x14ac:dyDescent="0.25">
      <c r="A440" s="7"/>
      <c r="B440" s="7"/>
      <c r="C440" s="7"/>
      <c r="D440" s="7"/>
      <c r="E440" s="7"/>
      <c r="F440" s="7"/>
      <c r="G440" s="7"/>
      <c r="H440" s="7"/>
      <c r="I440" s="7"/>
      <c r="J440" s="7"/>
      <c r="K440" s="7"/>
      <c r="L440" s="7"/>
      <c r="M440" s="7"/>
      <c r="N440" s="6"/>
      <c r="O440" s="7"/>
      <c r="P440" s="7"/>
      <c r="Q440" s="7"/>
      <c r="R440" s="7"/>
      <c r="S440" s="7"/>
      <c r="T440" s="7"/>
      <c r="U440" s="7"/>
      <c r="V440" s="7"/>
      <c r="W440" s="7"/>
      <c r="X440" s="7"/>
      <c r="Y440" s="7"/>
    </row>
    <row r="441" spans="1:25" ht="15.75" customHeight="1" x14ac:dyDescent="0.25">
      <c r="A441" s="7"/>
      <c r="B441" s="7"/>
      <c r="C441" s="7"/>
      <c r="D441" s="7"/>
      <c r="E441" s="7"/>
      <c r="F441" s="7"/>
      <c r="G441" s="7"/>
      <c r="H441" s="7"/>
      <c r="I441" s="7"/>
      <c r="J441" s="7"/>
      <c r="K441" s="7"/>
      <c r="L441" s="7"/>
      <c r="M441" s="7"/>
      <c r="N441" s="6"/>
      <c r="O441" s="7"/>
      <c r="P441" s="7"/>
      <c r="Q441" s="7"/>
      <c r="R441" s="7"/>
      <c r="S441" s="7"/>
      <c r="T441" s="7"/>
      <c r="U441" s="7"/>
      <c r="V441" s="7"/>
      <c r="W441" s="7"/>
      <c r="X441" s="7"/>
      <c r="Y441" s="7"/>
    </row>
    <row r="442" spans="1:25" ht="15.75" customHeight="1" x14ac:dyDescent="0.25">
      <c r="A442" s="7"/>
      <c r="B442" s="7"/>
      <c r="C442" s="7"/>
      <c r="D442" s="7"/>
      <c r="E442" s="7"/>
      <c r="F442" s="7"/>
      <c r="G442" s="7"/>
      <c r="H442" s="7"/>
      <c r="I442" s="7"/>
      <c r="J442" s="7"/>
      <c r="K442" s="7"/>
      <c r="L442" s="7"/>
      <c r="M442" s="7"/>
      <c r="N442" s="6"/>
      <c r="O442" s="7"/>
      <c r="P442" s="7"/>
      <c r="Q442" s="7"/>
      <c r="R442" s="7"/>
      <c r="S442" s="7"/>
      <c r="T442" s="7"/>
      <c r="U442" s="7"/>
      <c r="V442" s="7"/>
      <c r="W442" s="7"/>
      <c r="X442" s="7"/>
      <c r="Y442" s="7"/>
    </row>
    <row r="443" spans="1:25" ht="15.75" customHeight="1" x14ac:dyDescent="0.25">
      <c r="A443" s="7"/>
      <c r="B443" s="7"/>
      <c r="C443" s="7"/>
      <c r="D443" s="7"/>
      <c r="E443" s="7"/>
      <c r="F443" s="7"/>
      <c r="G443" s="7"/>
      <c r="H443" s="7"/>
      <c r="I443" s="7"/>
      <c r="J443" s="7"/>
      <c r="K443" s="7"/>
      <c r="L443" s="7"/>
      <c r="M443" s="7"/>
      <c r="N443" s="6"/>
      <c r="O443" s="7"/>
      <c r="P443" s="7"/>
      <c r="Q443" s="7"/>
      <c r="R443" s="7"/>
      <c r="S443" s="7"/>
      <c r="T443" s="7"/>
      <c r="U443" s="7"/>
      <c r="V443" s="7"/>
      <c r="W443" s="7"/>
      <c r="X443" s="7"/>
      <c r="Y443" s="7"/>
    </row>
    <row r="444" spans="1:25" ht="15.75" customHeight="1" x14ac:dyDescent="0.25">
      <c r="A444" s="7"/>
      <c r="B444" s="7"/>
      <c r="C444" s="7"/>
      <c r="D444" s="7"/>
      <c r="E444" s="7"/>
      <c r="F444" s="7"/>
      <c r="G444" s="7"/>
      <c r="H444" s="7"/>
      <c r="I444" s="7"/>
      <c r="J444" s="7"/>
      <c r="K444" s="7"/>
      <c r="L444" s="7"/>
      <c r="M444" s="7"/>
      <c r="N444" s="6"/>
      <c r="O444" s="7"/>
      <c r="P444" s="7"/>
      <c r="Q444" s="7"/>
      <c r="R444" s="7"/>
      <c r="S444" s="7"/>
      <c r="T444" s="7"/>
      <c r="U444" s="7"/>
      <c r="V444" s="7"/>
      <c r="W444" s="7"/>
      <c r="X444" s="7"/>
      <c r="Y444" s="7"/>
    </row>
    <row r="445" spans="1:25" ht="15.75" customHeight="1" x14ac:dyDescent="0.25">
      <c r="A445" s="7"/>
      <c r="B445" s="7"/>
      <c r="C445" s="7"/>
      <c r="D445" s="7"/>
      <c r="E445" s="7"/>
      <c r="F445" s="7"/>
      <c r="G445" s="7"/>
      <c r="H445" s="7"/>
      <c r="I445" s="7"/>
      <c r="J445" s="7"/>
      <c r="K445" s="7"/>
      <c r="L445" s="7"/>
      <c r="M445" s="7"/>
      <c r="N445" s="6"/>
      <c r="O445" s="7"/>
      <c r="P445" s="7"/>
      <c r="Q445" s="7"/>
      <c r="R445" s="7"/>
      <c r="S445" s="7"/>
      <c r="T445" s="7"/>
      <c r="U445" s="7"/>
      <c r="V445" s="7"/>
      <c r="W445" s="7"/>
      <c r="X445" s="7"/>
      <c r="Y445" s="7"/>
    </row>
    <row r="446" spans="1:25" ht="15.75" customHeight="1" x14ac:dyDescent="0.25">
      <c r="A446" s="7"/>
      <c r="B446" s="7"/>
      <c r="C446" s="7"/>
      <c r="D446" s="7"/>
      <c r="E446" s="7"/>
      <c r="F446" s="7"/>
      <c r="G446" s="7"/>
      <c r="H446" s="7"/>
      <c r="I446" s="7"/>
      <c r="J446" s="7"/>
      <c r="K446" s="7"/>
      <c r="L446" s="7"/>
      <c r="M446" s="7"/>
      <c r="N446" s="6"/>
      <c r="O446" s="7"/>
      <c r="P446" s="7"/>
      <c r="Q446" s="7"/>
      <c r="R446" s="7"/>
      <c r="S446" s="7"/>
      <c r="T446" s="7"/>
      <c r="U446" s="7"/>
      <c r="V446" s="7"/>
      <c r="W446" s="7"/>
      <c r="X446" s="7"/>
      <c r="Y446" s="7"/>
    </row>
    <row r="447" spans="1:25" ht="15.75" customHeight="1" x14ac:dyDescent="0.25">
      <c r="A447" s="7"/>
      <c r="B447" s="7"/>
      <c r="C447" s="7"/>
      <c r="D447" s="7"/>
      <c r="E447" s="7"/>
      <c r="F447" s="7"/>
      <c r="G447" s="7"/>
      <c r="H447" s="7"/>
      <c r="I447" s="7"/>
      <c r="J447" s="7"/>
      <c r="K447" s="7"/>
      <c r="L447" s="7"/>
      <c r="M447" s="7"/>
      <c r="N447" s="6"/>
      <c r="O447" s="7"/>
      <c r="P447" s="7"/>
      <c r="Q447" s="7"/>
      <c r="R447" s="7"/>
      <c r="S447" s="7"/>
      <c r="T447" s="7"/>
      <c r="U447" s="7"/>
      <c r="V447" s="7"/>
      <c r="W447" s="7"/>
      <c r="X447" s="7"/>
      <c r="Y447" s="7"/>
    </row>
    <row r="448" spans="1:25" ht="15.75" customHeight="1" x14ac:dyDescent="0.25">
      <c r="A448" s="7"/>
      <c r="B448" s="7"/>
      <c r="C448" s="7"/>
      <c r="D448" s="7"/>
      <c r="E448" s="7"/>
      <c r="F448" s="7"/>
      <c r="G448" s="7"/>
      <c r="H448" s="7"/>
      <c r="I448" s="7"/>
      <c r="J448" s="7"/>
      <c r="K448" s="7"/>
      <c r="L448" s="7"/>
      <c r="M448" s="7"/>
      <c r="N448" s="6"/>
      <c r="O448" s="7"/>
      <c r="P448" s="7"/>
      <c r="Q448" s="7"/>
      <c r="R448" s="7"/>
      <c r="S448" s="7"/>
      <c r="T448" s="7"/>
      <c r="U448" s="7"/>
      <c r="V448" s="7"/>
      <c r="W448" s="7"/>
      <c r="X448" s="7"/>
      <c r="Y448" s="7"/>
    </row>
    <row r="449" spans="1:25" ht="15.75" customHeight="1" x14ac:dyDescent="0.25">
      <c r="A449" s="7"/>
      <c r="B449" s="7"/>
      <c r="C449" s="7"/>
      <c r="D449" s="7"/>
      <c r="E449" s="7"/>
      <c r="F449" s="7"/>
      <c r="G449" s="7"/>
      <c r="H449" s="7"/>
      <c r="I449" s="7"/>
      <c r="J449" s="7"/>
      <c r="K449" s="7"/>
      <c r="L449" s="7"/>
      <c r="M449" s="7"/>
      <c r="N449" s="6"/>
      <c r="O449" s="7"/>
      <c r="P449" s="7"/>
      <c r="Q449" s="7"/>
      <c r="R449" s="7"/>
      <c r="S449" s="7"/>
      <c r="T449" s="7"/>
      <c r="U449" s="7"/>
      <c r="V449" s="7"/>
      <c r="W449" s="7"/>
      <c r="X449" s="7"/>
      <c r="Y449" s="7"/>
    </row>
    <row r="450" spans="1:25" ht="15.75" customHeight="1" x14ac:dyDescent="0.25">
      <c r="A450" s="7"/>
      <c r="B450" s="7"/>
      <c r="C450" s="7"/>
      <c r="D450" s="7"/>
      <c r="E450" s="7"/>
      <c r="F450" s="7"/>
      <c r="G450" s="7"/>
      <c r="H450" s="7"/>
      <c r="I450" s="7"/>
      <c r="J450" s="7"/>
      <c r="K450" s="7"/>
      <c r="L450" s="7"/>
      <c r="M450" s="7"/>
      <c r="N450" s="6"/>
      <c r="O450" s="7"/>
      <c r="P450" s="7"/>
      <c r="Q450" s="7"/>
      <c r="R450" s="7"/>
      <c r="S450" s="7"/>
      <c r="T450" s="7"/>
      <c r="U450" s="7"/>
      <c r="V450" s="7"/>
      <c r="W450" s="7"/>
      <c r="X450" s="7"/>
      <c r="Y450" s="7"/>
    </row>
    <row r="451" spans="1:25" ht="15.75" customHeight="1" x14ac:dyDescent="0.25">
      <c r="A451" s="7"/>
      <c r="B451" s="7"/>
      <c r="C451" s="7"/>
      <c r="D451" s="7"/>
      <c r="E451" s="7"/>
      <c r="F451" s="7"/>
      <c r="G451" s="7"/>
      <c r="H451" s="7"/>
      <c r="I451" s="7"/>
      <c r="J451" s="7"/>
      <c r="K451" s="7"/>
      <c r="L451" s="7"/>
      <c r="M451" s="7"/>
      <c r="N451" s="6"/>
      <c r="O451" s="7"/>
      <c r="P451" s="7"/>
      <c r="Q451" s="7"/>
      <c r="R451" s="7"/>
      <c r="S451" s="7"/>
      <c r="T451" s="7"/>
      <c r="U451" s="7"/>
      <c r="V451" s="7"/>
      <c r="W451" s="7"/>
      <c r="X451" s="7"/>
      <c r="Y451" s="7"/>
    </row>
    <row r="452" spans="1:25" ht="15.75" customHeight="1" x14ac:dyDescent="0.25">
      <c r="A452" s="7"/>
      <c r="B452" s="7"/>
      <c r="C452" s="7"/>
      <c r="D452" s="7"/>
      <c r="E452" s="7"/>
      <c r="F452" s="7"/>
      <c r="G452" s="7"/>
      <c r="H452" s="7"/>
      <c r="I452" s="7"/>
      <c r="J452" s="7"/>
      <c r="K452" s="7"/>
      <c r="L452" s="7"/>
      <c r="M452" s="7"/>
      <c r="N452" s="6"/>
      <c r="O452" s="7"/>
      <c r="P452" s="7"/>
      <c r="Q452" s="7"/>
      <c r="R452" s="7"/>
      <c r="S452" s="7"/>
      <c r="T452" s="7"/>
      <c r="U452" s="7"/>
      <c r="V452" s="7"/>
      <c r="W452" s="7"/>
      <c r="X452" s="7"/>
      <c r="Y452" s="7"/>
    </row>
    <row r="453" spans="1:25" ht="15.75" customHeight="1" x14ac:dyDescent="0.25">
      <c r="A453" s="7"/>
      <c r="B453" s="7"/>
      <c r="C453" s="7"/>
      <c r="D453" s="7"/>
      <c r="E453" s="7"/>
      <c r="F453" s="7"/>
      <c r="G453" s="7"/>
      <c r="H453" s="7"/>
      <c r="I453" s="7"/>
      <c r="J453" s="7"/>
      <c r="K453" s="7"/>
      <c r="L453" s="7"/>
      <c r="M453" s="7"/>
      <c r="N453" s="6"/>
      <c r="O453" s="7"/>
      <c r="P453" s="7"/>
      <c r="Q453" s="7"/>
      <c r="R453" s="7"/>
      <c r="S453" s="7"/>
      <c r="T453" s="7"/>
      <c r="U453" s="7"/>
      <c r="V453" s="7"/>
      <c r="W453" s="7"/>
      <c r="X453" s="7"/>
      <c r="Y453" s="7"/>
    </row>
    <row r="454" spans="1:25" ht="15.75" customHeight="1" x14ac:dyDescent="0.25">
      <c r="A454" s="7"/>
      <c r="B454" s="7"/>
      <c r="C454" s="7"/>
      <c r="D454" s="7"/>
      <c r="E454" s="7"/>
      <c r="F454" s="7"/>
      <c r="G454" s="7"/>
      <c r="H454" s="7"/>
      <c r="I454" s="7"/>
      <c r="J454" s="7"/>
      <c r="K454" s="7"/>
      <c r="L454" s="7"/>
      <c r="M454" s="7"/>
      <c r="N454" s="6"/>
      <c r="O454" s="7"/>
      <c r="P454" s="7"/>
      <c r="Q454" s="7"/>
      <c r="R454" s="7"/>
      <c r="S454" s="7"/>
      <c r="T454" s="7"/>
      <c r="U454" s="7"/>
      <c r="V454" s="7"/>
      <c r="W454" s="7"/>
      <c r="X454" s="7"/>
      <c r="Y454" s="7"/>
    </row>
    <row r="455" spans="1:25" ht="15.75" customHeight="1" x14ac:dyDescent="0.25">
      <c r="A455" s="7"/>
      <c r="B455" s="7"/>
      <c r="C455" s="7"/>
      <c r="D455" s="7"/>
      <c r="E455" s="7"/>
      <c r="F455" s="7"/>
      <c r="G455" s="7"/>
      <c r="H455" s="7"/>
      <c r="I455" s="7"/>
      <c r="J455" s="7"/>
      <c r="K455" s="7"/>
      <c r="L455" s="7"/>
      <c r="M455" s="7"/>
      <c r="N455" s="6"/>
      <c r="O455" s="7"/>
      <c r="P455" s="7"/>
      <c r="Q455" s="7"/>
      <c r="R455" s="7"/>
      <c r="S455" s="7"/>
      <c r="T455" s="7"/>
      <c r="U455" s="7"/>
      <c r="V455" s="7"/>
      <c r="W455" s="7"/>
      <c r="X455" s="7"/>
      <c r="Y455" s="7"/>
    </row>
    <row r="456" spans="1:25" ht="15.75" customHeight="1" x14ac:dyDescent="0.25">
      <c r="A456" s="7"/>
      <c r="B456" s="7"/>
      <c r="C456" s="7"/>
      <c r="D456" s="7"/>
      <c r="E456" s="7"/>
      <c r="F456" s="7"/>
      <c r="G456" s="7"/>
      <c r="H456" s="7"/>
      <c r="I456" s="7"/>
      <c r="J456" s="7"/>
      <c r="K456" s="7"/>
      <c r="L456" s="7"/>
      <c r="M456" s="7"/>
      <c r="N456" s="6"/>
      <c r="O456" s="7"/>
      <c r="P456" s="7"/>
      <c r="Q456" s="7"/>
      <c r="R456" s="7"/>
      <c r="S456" s="7"/>
      <c r="T456" s="7"/>
      <c r="U456" s="7"/>
      <c r="V456" s="7"/>
      <c r="W456" s="7"/>
      <c r="X456" s="7"/>
      <c r="Y456" s="7"/>
    </row>
    <row r="457" spans="1:25" ht="15.75" customHeight="1" x14ac:dyDescent="0.25">
      <c r="A457" s="7"/>
      <c r="B457" s="7"/>
      <c r="C457" s="7"/>
      <c r="D457" s="7"/>
      <c r="E457" s="7"/>
      <c r="F457" s="7"/>
      <c r="G457" s="7"/>
      <c r="H457" s="7"/>
      <c r="I457" s="7"/>
      <c r="J457" s="7"/>
      <c r="K457" s="7"/>
      <c r="L457" s="7"/>
      <c r="M457" s="7"/>
      <c r="N457" s="6"/>
      <c r="O457" s="7"/>
      <c r="P457" s="7"/>
      <c r="Q457" s="7"/>
      <c r="R457" s="7"/>
      <c r="S457" s="7"/>
      <c r="T457" s="7"/>
      <c r="U457" s="7"/>
      <c r="V457" s="7"/>
      <c r="W457" s="7"/>
      <c r="X457" s="7"/>
      <c r="Y457" s="7"/>
    </row>
    <row r="458" spans="1:25" ht="15.75" customHeight="1" x14ac:dyDescent="0.25">
      <c r="A458" s="7"/>
      <c r="B458" s="7"/>
      <c r="C458" s="7"/>
      <c r="D458" s="7"/>
      <c r="E458" s="7"/>
      <c r="F458" s="7"/>
      <c r="G458" s="7"/>
      <c r="H458" s="7"/>
      <c r="I458" s="7"/>
      <c r="J458" s="7"/>
      <c r="K458" s="7"/>
      <c r="L458" s="7"/>
      <c r="M458" s="7"/>
      <c r="N458" s="6"/>
      <c r="O458" s="7"/>
      <c r="P458" s="7"/>
      <c r="Q458" s="7"/>
      <c r="R458" s="7"/>
      <c r="S458" s="7"/>
      <c r="T458" s="7"/>
      <c r="U458" s="7"/>
      <c r="V458" s="7"/>
      <c r="W458" s="7"/>
      <c r="X458" s="7"/>
      <c r="Y458" s="7"/>
    </row>
    <row r="459" spans="1:25" ht="15.75" customHeight="1" x14ac:dyDescent="0.25">
      <c r="A459" s="7"/>
      <c r="B459" s="7"/>
      <c r="C459" s="7"/>
      <c r="D459" s="7"/>
      <c r="E459" s="7"/>
      <c r="F459" s="7"/>
      <c r="G459" s="7"/>
      <c r="H459" s="7"/>
      <c r="I459" s="7"/>
      <c r="J459" s="7"/>
      <c r="K459" s="7"/>
      <c r="L459" s="7"/>
      <c r="M459" s="7"/>
      <c r="N459" s="6"/>
      <c r="O459" s="7"/>
      <c r="P459" s="7"/>
      <c r="Q459" s="7"/>
      <c r="R459" s="7"/>
      <c r="S459" s="7"/>
      <c r="T459" s="7"/>
      <c r="U459" s="7"/>
      <c r="V459" s="7"/>
      <c r="W459" s="7"/>
      <c r="X459" s="7"/>
      <c r="Y459" s="7"/>
    </row>
    <row r="460" spans="1:25" ht="15.75" customHeight="1" x14ac:dyDescent="0.25">
      <c r="A460" s="7"/>
      <c r="B460" s="7"/>
      <c r="C460" s="7"/>
      <c r="D460" s="7"/>
      <c r="E460" s="7"/>
      <c r="F460" s="7"/>
      <c r="G460" s="7"/>
      <c r="H460" s="7"/>
      <c r="I460" s="7"/>
      <c r="J460" s="7"/>
      <c r="K460" s="7"/>
      <c r="L460" s="7"/>
      <c r="M460" s="7"/>
      <c r="N460" s="6"/>
      <c r="O460" s="7"/>
      <c r="P460" s="7"/>
      <c r="Q460" s="7"/>
      <c r="R460" s="7"/>
      <c r="S460" s="7"/>
      <c r="T460" s="7"/>
      <c r="U460" s="7"/>
      <c r="V460" s="7"/>
      <c r="W460" s="7"/>
      <c r="X460" s="7"/>
      <c r="Y460" s="7"/>
    </row>
    <row r="461" spans="1:25" ht="15.75" customHeight="1" x14ac:dyDescent="0.25">
      <c r="A461" s="7"/>
      <c r="B461" s="7"/>
      <c r="C461" s="7"/>
      <c r="D461" s="7"/>
      <c r="E461" s="7"/>
      <c r="F461" s="7"/>
      <c r="G461" s="7"/>
      <c r="H461" s="7"/>
      <c r="I461" s="7"/>
      <c r="J461" s="7"/>
      <c r="K461" s="7"/>
      <c r="L461" s="7"/>
      <c r="M461" s="7"/>
      <c r="N461" s="6"/>
      <c r="O461" s="7"/>
      <c r="P461" s="7"/>
      <c r="Q461" s="7"/>
      <c r="R461" s="7"/>
      <c r="S461" s="7"/>
      <c r="T461" s="7"/>
      <c r="U461" s="7"/>
      <c r="V461" s="7"/>
      <c r="W461" s="7"/>
      <c r="X461" s="7"/>
      <c r="Y461" s="7"/>
    </row>
    <row r="462" spans="1:25" ht="15.75" customHeight="1" x14ac:dyDescent="0.25">
      <c r="A462" s="7"/>
      <c r="B462" s="7"/>
      <c r="C462" s="7"/>
      <c r="D462" s="7"/>
      <c r="E462" s="7"/>
      <c r="F462" s="7"/>
      <c r="G462" s="7"/>
      <c r="H462" s="7"/>
      <c r="I462" s="7"/>
      <c r="J462" s="7"/>
      <c r="K462" s="7"/>
      <c r="L462" s="7"/>
      <c r="M462" s="7"/>
      <c r="N462" s="6"/>
      <c r="O462" s="7"/>
      <c r="P462" s="7"/>
      <c r="Q462" s="7"/>
      <c r="R462" s="7"/>
      <c r="S462" s="7"/>
      <c r="T462" s="7"/>
      <c r="U462" s="7"/>
      <c r="V462" s="7"/>
      <c r="W462" s="7"/>
      <c r="X462" s="7"/>
      <c r="Y462" s="7"/>
    </row>
    <row r="463" spans="1:25" ht="15.75" customHeight="1" x14ac:dyDescent="0.25">
      <c r="A463" s="7"/>
      <c r="B463" s="7"/>
      <c r="C463" s="7"/>
      <c r="D463" s="7"/>
      <c r="E463" s="7"/>
      <c r="F463" s="7"/>
      <c r="G463" s="7"/>
      <c r="H463" s="7"/>
      <c r="I463" s="7"/>
      <c r="J463" s="7"/>
      <c r="K463" s="7"/>
      <c r="L463" s="7"/>
      <c r="M463" s="7"/>
      <c r="N463" s="6"/>
      <c r="O463" s="7"/>
      <c r="P463" s="7"/>
      <c r="Q463" s="7"/>
      <c r="R463" s="7"/>
      <c r="S463" s="7"/>
      <c r="T463" s="7"/>
      <c r="U463" s="7"/>
      <c r="V463" s="7"/>
      <c r="W463" s="7"/>
      <c r="X463" s="7"/>
      <c r="Y463" s="7"/>
    </row>
    <row r="464" spans="1:25" ht="15.75" customHeight="1" x14ac:dyDescent="0.25">
      <c r="A464" s="7"/>
      <c r="B464" s="7"/>
      <c r="C464" s="7"/>
      <c r="D464" s="7"/>
      <c r="E464" s="7"/>
      <c r="F464" s="7"/>
      <c r="G464" s="7"/>
      <c r="H464" s="7"/>
      <c r="I464" s="7"/>
      <c r="J464" s="7"/>
      <c r="K464" s="7"/>
      <c r="L464" s="7"/>
      <c r="M464" s="7"/>
      <c r="N464" s="6"/>
      <c r="O464" s="7"/>
      <c r="P464" s="7"/>
      <c r="Q464" s="7"/>
      <c r="R464" s="7"/>
      <c r="S464" s="7"/>
      <c r="T464" s="7"/>
      <c r="U464" s="7"/>
      <c r="V464" s="7"/>
      <c r="W464" s="7"/>
      <c r="X464" s="7"/>
      <c r="Y464" s="7"/>
    </row>
    <row r="465" spans="1:25" ht="15.75" customHeight="1" x14ac:dyDescent="0.25">
      <c r="A465" s="7"/>
      <c r="B465" s="7"/>
      <c r="C465" s="7"/>
      <c r="D465" s="7"/>
      <c r="E465" s="7"/>
      <c r="F465" s="7"/>
      <c r="G465" s="7"/>
      <c r="H465" s="7"/>
      <c r="I465" s="7"/>
      <c r="J465" s="7"/>
      <c r="K465" s="7"/>
      <c r="L465" s="7"/>
      <c r="M465" s="7"/>
      <c r="N465" s="6"/>
      <c r="O465" s="7"/>
      <c r="P465" s="7"/>
      <c r="Q465" s="7"/>
      <c r="R465" s="7"/>
      <c r="S465" s="7"/>
      <c r="T465" s="7"/>
      <c r="U465" s="7"/>
      <c r="V465" s="7"/>
      <c r="W465" s="7"/>
      <c r="X465" s="7"/>
      <c r="Y465" s="7"/>
    </row>
    <row r="466" spans="1:25" ht="15.75" customHeight="1" x14ac:dyDescent="0.25">
      <c r="A466" s="7"/>
      <c r="B466" s="7"/>
      <c r="C466" s="7"/>
      <c r="D466" s="7"/>
      <c r="E466" s="7"/>
      <c r="F466" s="7"/>
      <c r="G466" s="7"/>
      <c r="H466" s="7"/>
      <c r="I466" s="7"/>
      <c r="J466" s="7"/>
      <c r="K466" s="7"/>
      <c r="L466" s="7"/>
      <c r="M466" s="7"/>
      <c r="N466" s="6"/>
      <c r="O466" s="7"/>
      <c r="P466" s="7"/>
      <c r="Q466" s="7"/>
      <c r="R466" s="7"/>
      <c r="S466" s="7"/>
      <c r="T466" s="7"/>
      <c r="U466" s="7"/>
      <c r="V466" s="7"/>
      <c r="W466" s="7"/>
      <c r="X466" s="7"/>
      <c r="Y466" s="7"/>
    </row>
    <row r="467" spans="1:25" ht="15.75" customHeight="1" x14ac:dyDescent="0.25">
      <c r="A467" s="7"/>
      <c r="B467" s="7"/>
      <c r="C467" s="7"/>
      <c r="D467" s="7"/>
      <c r="E467" s="7"/>
      <c r="F467" s="7"/>
      <c r="G467" s="7"/>
      <c r="H467" s="7"/>
      <c r="I467" s="7"/>
      <c r="J467" s="7"/>
      <c r="K467" s="7"/>
      <c r="L467" s="7"/>
      <c r="M467" s="7"/>
      <c r="N467" s="6"/>
      <c r="O467" s="7"/>
      <c r="P467" s="7"/>
      <c r="Q467" s="7"/>
      <c r="R467" s="7"/>
      <c r="S467" s="7"/>
      <c r="T467" s="7"/>
      <c r="U467" s="7"/>
      <c r="V467" s="7"/>
      <c r="W467" s="7"/>
      <c r="X467" s="7"/>
      <c r="Y467" s="7"/>
    </row>
    <row r="468" spans="1:25" ht="15.75" customHeight="1" x14ac:dyDescent="0.25">
      <c r="A468" s="7"/>
      <c r="B468" s="7"/>
      <c r="C468" s="7"/>
      <c r="D468" s="7"/>
      <c r="E468" s="7"/>
      <c r="F468" s="7"/>
      <c r="G468" s="7"/>
      <c r="H468" s="7"/>
      <c r="I468" s="7"/>
      <c r="J468" s="7"/>
      <c r="K468" s="7"/>
      <c r="L468" s="7"/>
      <c r="M468" s="7"/>
      <c r="N468" s="6"/>
      <c r="O468" s="7"/>
      <c r="P468" s="7"/>
      <c r="Q468" s="7"/>
      <c r="R468" s="7"/>
      <c r="S468" s="7"/>
      <c r="T468" s="7"/>
      <c r="U468" s="7"/>
      <c r="V468" s="7"/>
      <c r="W468" s="7"/>
      <c r="X468" s="7"/>
      <c r="Y468" s="7"/>
    </row>
    <row r="469" spans="1:25" ht="15.75" customHeight="1" x14ac:dyDescent="0.25">
      <c r="A469" s="7"/>
      <c r="B469" s="7"/>
      <c r="C469" s="7"/>
      <c r="D469" s="7"/>
      <c r="E469" s="7"/>
      <c r="F469" s="7"/>
      <c r="G469" s="7"/>
      <c r="H469" s="7"/>
      <c r="I469" s="7"/>
      <c r="J469" s="7"/>
      <c r="K469" s="7"/>
      <c r="L469" s="7"/>
      <c r="M469" s="7"/>
      <c r="N469" s="6"/>
      <c r="O469" s="7"/>
      <c r="P469" s="7"/>
      <c r="Q469" s="7"/>
      <c r="R469" s="7"/>
      <c r="S469" s="7"/>
      <c r="T469" s="7"/>
      <c r="U469" s="7"/>
      <c r="V469" s="7"/>
      <c r="W469" s="7"/>
      <c r="X469" s="7"/>
      <c r="Y469" s="7"/>
    </row>
    <row r="470" spans="1:25" ht="15.75" customHeight="1" x14ac:dyDescent="0.25">
      <c r="A470" s="7"/>
      <c r="B470" s="7"/>
      <c r="C470" s="7"/>
      <c r="D470" s="7"/>
      <c r="E470" s="7"/>
      <c r="F470" s="7"/>
      <c r="G470" s="7"/>
      <c r="H470" s="7"/>
      <c r="I470" s="7"/>
      <c r="J470" s="7"/>
      <c r="K470" s="7"/>
      <c r="L470" s="7"/>
      <c r="M470" s="7"/>
      <c r="N470" s="6"/>
      <c r="O470" s="7"/>
      <c r="P470" s="7"/>
      <c r="Q470" s="7"/>
      <c r="R470" s="7"/>
      <c r="S470" s="7"/>
      <c r="T470" s="7"/>
      <c r="U470" s="7"/>
      <c r="V470" s="7"/>
      <c r="W470" s="7"/>
      <c r="X470" s="7"/>
      <c r="Y470" s="7"/>
    </row>
    <row r="471" spans="1:25" ht="15.75" customHeight="1" x14ac:dyDescent="0.25">
      <c r="A471" s="7"/>
      <c r="B471" s="7"/>
      <c r="C471" s="7"/>
      <c r="D471" s="7"/>
      <c r="E471" s="7"/>
      <c r="F471" s="7"/>
      <c r="G471" s="7"/>
      <c r="H471" s="7"/>
      <c r="I471" s="7"/>
      <c r="J471" s="7"/>
      <c r="K471" s="7"/>
      <c r="L471" s="7"/>
      <c r="M471" s="7"/>
      <c r="N471" s="6"/>
      <c r="O471" s="7"/>
      <c r="P471" s="7"/>
      <c r="Q471" s="7"/>
      <c r="R471" s="7"/>
      <c r="S471" s="7"/>
      <c r="T471" s="7"/>
      <c r="U471" s="7"/>
      <c r="V471" s="7"/>
      <c r="W471" s="7"/>
      <c r="X471" s="7"/>
      <c r="Y471" s="7"/>
    </row>
    <row r="472" spans="1:25" ht="15.75" customHeight="1" x14ac:dyDescent="0.25">
      <c r="A472" s="7"/>
      <c r="B472" s="7"/>
      <c r="C472" s="7"/>
      <c r="D472" s="7"/>
      <c r="E472" s="7"/>
      <c r="F472" s="7"/>
      <c r="G472" s="7"/>
      <c r="H472" s="7"/>
      <c r="I472" s="7"/>
      <c r="J472" s="7"/>
      <c r="K472" s="7"/>
      <c r="L472" s="7"/>
      <c r="M472" s="7"/>
      <c r="N472" s="6"/>
      <c r="O472" s="7"/>
      <c r="P472" s="7"/>
      <c r="Q472" s="7"/>
      <c r="R472" s="7"/>
      <c r="S472" s="7"/>
      <c r="T472" s="7"/>
      <c r="U472" s="7"/>
      <c r="V472" s="7"/>
      <c r="W472" s="7"/>
      <c r="X472" s="7"/>
      <c r="Y472" s="7"/>
    </row>
    <row r="473" spans="1:25" ht="15.75" customHeight="1" x14ac:dyDescent="0.25">
      <c r="A473" s="7"/>
      <c r="B473" s="7"/>
      <c r="C473" s="7"/>
      <c r="D473" s="7"/>
      <c r="E473" s="7"/>
      <c r="F473" s="7"/>
      <c r="G473" s="7"/>
      <c r="H473" s="7"/>
      <c r="I473" s="7"/>
      <c r="J473" s="7"/>
      <c r="K473" s="7"/>
      <c r="L473" s="7"/>
      <c r="M473" s="7"/>
      <c r="N473" s="6"/>
      <c r="O473" s="7"/>
      <c r="P473" s="7"/>
      <c r="Q473" s="7"/>
      <c r="R473" s="7"/>
      <c r="S473" s="7"/>
      <c r="T473" s="7"/>
      <c r="U473" s="7"/>
      <c r="V473" s="7"/>
      <c r="W473" s="7"/>
      <c r="X473" s="7"/>
      <c r="Y473" s="7"/>
    </row>
    <row r="474" spans="1:25" ht="15.75" customHeight="1" x14ac:dyDescent="0.25">
      <c r="A474" s="7"/>
      <c r="B474" s="7"/>
      <c r="C474" s="7"/>
      <c r="D474" s="7"/>
      <c r="E474" s="7"/>
      <c r="F474" s="7"/>
      <c r="G474" s="7"/>
      <c r="H474" s="7"/>
      <c r="I474" s="7"/>
      <c r="J474" s="7"/>
      <c r="K474" s="7"/>
      <c r="L474" s="7"/>
      <c r="M474" s="7"/>
      <c r="N474" s="6"/>
      <c r="O474" s="7"/>
      <c r="P474" s="7"/>
      <c r="Q474" s="7"/>
      <c r="R474" s="7"/>
      <c r="S474" s="7"/>
      <c r="T474" s="7"/>
      <c r="U474" s="7"/>
      <c r="V474" s="7"/>
      <c r="W474" s="7"/>
      <c r="X474" s="7"/>
      <c r="Y474" s="7"/>
    </row>
    <row r="475" spans="1:25" ht="15.75" customHeight="1" x14ac:dyDescent="0.25">
      <c r="A475" s="7"/>
      <c r="B475" s="7"/>
      <c r="C475" s="7"/>
      <c r="D475" s="7"/>
      <c r="E475" s="7"/>
      <c r="F475" s="7"/>
      <c r="G475" s="7"/>
      <c r="H475" s="7"/>
      <c r="I475" s="7"/>
      <c r="J475" s="7"/>
      <c r="K475" s="7"/>
      <c r="L475" s="7"/>
      <c r="M475" s="7"/>
      <c r="N475" s="6"/>
      <c r="O475" s="7"/>
      <c r="P475" s="7"/>
      <c r="Q475" s="7"/>
      <c r="R475" s="7"/>
      <c r="S475" s="7"/>
      <c r="T475" s="7"/>
      <c r="U475" s="7"/>
      <c r="V475" s="7"/>
      <c r="W475" s="7"/>
      <c r="X475" s="7"/>
      <c r="Y475" s="7"/>
    </row>
    <row r="476" spans="1:25" ht="15.75" customHeight="1" x14ac:dyDescent="0.25">
      <c r="A476" s="7"/>
      <c r="B476" s="7"/>
      <c r="C476" s="7"/>
      <c r="D476" s="7"/>
      <c r="E476" s="7"/>
      <c r="F476" s="7"/>
      <c r="G476" s="7"/>
      <c r="H476" s="7"/>
      <c r="I476" s="7"/>
      <c r="J476" s="7"/>
      <c r="K476" s="7"/>
      <c r="L476" s="7"/>
      <c r="M476" s="7"/>
      <c r="N476" s="6"/>
      <c r="O476" s="7"/>
      <c r="P476" s="7"/>
      <c r="Q476" s="7"/>
      <c r="R476" s="7"/>
      <c r="S476" s="7"/>
      <c r="T476" s="7"/>
      <c r="U476" s="7"/>
      <c r="V476" s="7"/>
      <c r="W476" s="7"/>
      <c r="X476" s="7"/>
      <c r="Y476" s="7"/>
    </row>
    <row r="477" spans="1:25" ht="15.75" customHeight="1" x14ac:dyDescent="0.25">
      <c r="A477" s="7"/>
      <c r="B477" s="7"/>
      <c r="C477" s="7"/>
      <c r="D477" s="7"/>
      <c r="E477" s="7"/>
      <c r="F477" s="7"/>
      <c r="G477" s="7"/>
      <c r="H477" s="7"/>
      <c r="I477" s="7"/>
      <c r="J477" s="7"/>
      <c r="K477" s="7"/>
      <c r="L477" s="7"/>
      <c r="M477" s="7"/>
      <c r="N477" s="6"/>
      <c r="O477" s="7"/>
      <c r="P477" s="7"/>
      <c r="Q477" s="7"/>
      <c r="R477" s="7"/>
      <c r="S477" s="7"/>
      <c r="T477" s="7"/>
      <c r="U477" s="7"/>
      <c r="V477" s="7"/>
      <c r="W477" s="7"/>
      <c r="X477" s="7"/>
      <c r="Y477" s="7"/>
    </row>
    <row r="478" spans="1:25" ht="15.75" customHeight="1" x14ac:dyDescent="0.25">
      <c r="A478" s="7"/>
      <c r="B478" s="7"/>
      <c r="C478" s="7"/>
      <c r="D478" s="7"/>
      <c r="E478" s="7"/>
      <c r="F478" s="7"/>
      <c r="G478" s="7"/>
      <c r="H478" s="7"/>
      <c r="I478" s="7"/>
      <c r="J478" s="7"/>
      <c r="K478" s="7"/>
      <c r="L478" s="7"/>
      <c r="M478" s="7"/>
      <c r="N478" s="6"/>
      <c r="O478" s="7"/>
      <c r="P478" s="7"/>
      <c r="Q478" s="7"/>
      <c r="R478" s="7"/>
      <c r="S478" s="7"/>
      <c r="T478" s="7"/>
      <c r="U478" s="7"/>
      <c r="V478" s="7"/>
      <c r="W478" s="7"/>
      <c r="X478" s="7"/>
      <c r="Y478" s="7"/>
    </row>
    <row r="479" spans="1:25" ht="15.75" customHeight="1" x14ac:dyDescent="0.25">
      <c r="A479" s="7"/>
      <c r="B479" s="7"/>
      <c r="C479" s="7"/>
      <c r="D479" s="7"/>
      <c r="E479" s="7"/>
      <c r="F479" s="7"/>
      <c r="G479" s="7"/>
      <c r="H479" s="7"/>
      <c r="I479" s="7"/>
      <c r="J479" s="7"/>
      <c r="K479" s="7"/>
      <c r="L479" s="7"/>
      <c r="M479" s="7"/>
      <c r="N479" s="6"/>
      <c r="O479" s="7"/>
      <c r="P479" s="7"/>
      <c r="Q479" s="7"/>
      <c r="R479" s="7"/>
      <c r="S479" s="7"/>
      <c r="T479" s="7"/>
      <c r="U479" s="7"/>
      <c r="V479" s="7"/>
      <c r="W479" s="7"/>
      <c r="X479" s="7"/>
      <c r="Y479" s="7"/>
    </row>
    <row r="480" spans="1:25" ht="15.75" customHeight="1" x14ac:dyDescent="0.25">
      <c r="A480" s="7"/>
      <c r="B480" s="7"/>
      <c r="C480" s="7"/>
      <c r="D480" s="7"/>
      <c r="E480" s="7"/>
      <c r="F480" s="7"/>
      <c r="G480" s="7"/>
      <c r="H480" s="7"/>
      <c r="I480" s="7"/>
      <c r="J480" s="7"/>
      <c r="K480" s="7"/>
      <c r="L480" s="7"/>
      <c r="M480" s="7"/>
      <c r="N480" s="6"/>
      <c r="O480" s="7"/>
      <c r="P480" s="7"/>
      <c r="Q480" s="7"/>
      <c r="R480" s="7"/>
      <c r="S480" s="7"/>
      <c r="T480" s="7"/>
      <c r="U480" s="7"/>
      <c r="V480" s="7"/>
      <c r="W480" s="7"/>
      <c r="X480" s="7"/>
      <c r="Y480" s="7"/>
    </row>
    <row r="481" spans="1:25" ht="15.75" customHeight="1" x14ac:dyDescent="0.25">
      <c r="A481" s="7"/>
      <c r="B481" s="7"/>
      <c r="C481" s="7"/>
      <c r="D481" s="7"/>
      <c r="E481" s="7"/>
      <c r="F481" s="7"/>
      <c r="G481" s="7"/>
      <c r="H481" s="7"/>
      <c r="I481" s="7"/>
      <c r="J481" s="7"/>
      <c r="K481" s="7"/>
      <c r="L481" s="7"/>
      <c r="M481" s="7"/>
      <c r="N481" s="6"/>
      <c r="O481" s="7"/>
      <c r="P481" s="7"/>
      <c r="Q481" s="7"/>
      <c r="R481" s="7"/>
      <c r="S481" s="7"/>
      <c r="T481" s="7"/>
      <c r="U481" s="7"/>
      <c r="V481" s="7"/>
      <c r="W481" s="7"/>
      <c r="X481" s="7"/>
      <c r="Y481" s="7"/>
    </row>
    <row r="482" spans="1:25" ht="15.75" customHeight="1" x14ac:dyDescent="0.25">
      <c r="A482" s="7"/>
      <c r="B482" s="7"/>
      <c r="C482" s="7"/>
      <c r="D482" s="7"/>
      <c r="E482" s="7"/>
      <c r="F482" s="7"/>
      <c r="G482" s="7"/>
      <c r="H482" s="7"/>
      <c r="I482" s="7"/>
      <c r="J482" s="7"/>
      <c r="K482" s="7"/>
      <c r="L482" s="7"/>
      <c r="M482" s="7"/>
      <c r="N482" s="6"/>
      <c r="O482" s="7"/>
      <c r="P482" s="7"/>
      <c r="Q482" s="7"/>
      <c r="R482" s="7"/>
      <c r="S482" s="7"/>
      <c r="T482" s="7"/>
      <c r="U482" s="7"/>
      <c r="V482" s="7"/>
      <c r="W482" s="7"/>
      <c r="X482" s="7"/>
      <c r="Y482" s="7"/>
    </row>
    <row r="483" spans="1:25" ht="15.75" customHeight="1" x14ac:dyDescent="0.25">
      <c r="A483" s="7"/>
      <c r="B483" s="7"/>
      <c r="C483" s="7"/>
      <c r="D483" s="7"/>
      <c r="E483" s="7"/>
      <c r="F483" s="7"/>
      <c r="G483" s="7"/>
      <c r="H483" s="7"/>
      <c r="I483" s="7"/>
      <c r="J483" s="7"/>
      <c r="K483" s="7"/>
      <c r="L483" s="7"/>
      <c r="M483" s="7"/>
      <c r="N483" s="6"/>
      <c r="O483" s="7"/>
      <c r="P483" s="7"/>
      <c r="Q483" s="7"/>
      <c r="R483" s="7"/>
      <c r="S483" s="7"/>
      <c r="T483" s="7"/>
      <c r="U483" s="7"/>
      <c r="V483" s="7"/>
      <c r="W483" s="7"/>
      <c r="X483" s="7"/>
      <c r="Y483" s="7"/>
    </row>
    <row r="484" spans="1:25" ht="15.75" customHeight="1" x14ac:dyDescent="0.25">
      <c r="A484" s="7"/>
      <c r="B484" s="7"/>
      <c r="C484" s="7"/>
      <c r="D484" s="7"/>
      <c r="E484" s="7"/>
      <c r="F484" s="7"/>
      <c r="G484" s="7"/>
      <c r="H484" s="7"/>
      <c r="I484" s="7"/>
      <c r="J484" s="7"/>
      <c r="K484" s="7"/>
      <c r="L484" s="7"/>
      <c r="M484" s="7"/>
      <c r="N484" s="6"/>
      <c r="O484" s="7"/>
      <c r="P484" s="7"/>
      <c r="Q484" s="7"/>
      <c r="R484" s="7"/>
      <c r="S484" s="7"/>
      <c r="T484" s="7"/>
      <c r="U484" s="7"/>
      <c r="V484" s="7"/>
      <c r="W484" s="7"/>
      <c r="X484" s="7"/>
      <c r="Y484" s="7"/>
    </row>
    <row r="485" spans="1:25" ht="15.75" customHeight="1" x14ac:dyDescent="0.25">
      <c r="A485" s="7"/>
      <c r="B485" s="7"/>
      <c r="C485" s="7"/>
      <c r="D485" s="7"/>
      <c r="E485" s="7"/>
      <c r="F485" s="7"/>
      <c r="G485" s="7"/>
      <c r="H485" s="7"/>
      <c r="I485" s="7"/>
      <c r="J485" s="7"/>
      <c r="K485" s="7"/>
      <c r="L485" s="7"/>
      <c r="M485" s="7"/>
      <c r="N485" s="6"/>
      <c r="O485" s="7"/>
      <c r="P485" s="7"/>
      <c r="Q485" s="7"/>
      <c r="R485" s="7"/>
      <c r="S485" s="7"/>
      <c r="T485" s="7"/>
      <c r="U485" s="7"/>
      <c r="V485" s="7"/>
      <c r="W485" s="7"/>
      <c r="X485" s="7"/>
      <c r="Y485" s="7"/>
    </row>
    <row r="486" spans="1:25" ht="15.75" customHeight="1" x14ac:dyDescent="0.25">
      <c r="A486" s="7"/>
      <c r="B486" s="7"/>
      <c r="C486" s="7"/>
      <c r="D486" s="7"/>
      <c r="E486" s="7"/>
      <c r="F486" s="7"/>
      <c r="G486" s="7"/>
      <c r="H486" s="7"/>
      <c r="I486" s="7"/>
      <c r="J486" s="7"/>
      <c r="K486" s="7"/>
      <c r="L486" s="7"/>
      <c r="M486" s="7"/>
      <c r="N486" s="6"/>
      <c r="O486" s="7"/>
      <c r="P486" s="7"/>
      <c r="Q486" s="7"/>
      <c r="R486" s="7"/>
      <c r="S486" s="7"/>
      <c r="T486" s="7"/>
      <c r="U486" s="7"/>
      <c r="V486" s="7"/>
      <c r="W486" s="7"/>
      <c r="X486" s="7"/>
      <c r="Y486" s="7"/>
    </row>
    <row r="487" spans="1:25" ht="15.75" customHeight="1" x14ac:dyDescent="0.25">
      <c r="A487" s="7"/>
      <c r="B487" s="7"/>
      <c r="C487" s="7"/>
      <c r="D487" s="7"/>
      <c r="E487" s="7"/>
      <c r="F487" s="7"/>
      <c r="G487" s="7"/>
      <c r="H487" s="7"/>
      <c r="I487" s="7"/>
      <c r="J487" s="7"/>
      <c r="K487" s="7"/>
      <c r="L487" s="7"/>
      <c r="M487" s="7"/>
      <c r="N487" s="6"/>
      <c r="O487" s="7"/>
      <c r="P487" s="7"/>
      <c r="Q487" s="7"/>
      <c r="R487" s="7"/>
      <c r="S487" s="7"/>
      <c r="T487" s="7"/>
      <c r="U487" s="7"/>
      <c r="V487" s="7"/>
      <c r="W487" s="7"/>
      <c r="X487" s="7"/>
      <c r="Y487" s="7"/>
    </row>
    <row r="488" spans="1:25" ht="15.75" customHeight="1" x14ac:dyDescent="0.25">
      <c r="A488" s="7"/>
      <c r="B488" s="7"/>
      <c r="C488" s="7"/>
      <c r="D488" s="7"/>
      <c r="E488" s="7"/>
      <c r="F488" s="7"/>
      <c r="G488" s="7"/>
      <c r="H488" s="7"/>
      <c r="I488" s="7"/>
      <c r="J488" s="7"/>
      <c r="K488" s="7"/>
      <c r="L488" s="7"/>
      <c r="M488" s="7"/>
      <c r="N488" s="6"/>
      <c r="O488" s="7"/>
      <c r="P488" s="7"/>
      <c r="Q488" s="7"/>
      <c r="R488" s="7"/>
      <c r="S488" s="7"/>
      <c r="T488" s="7"/>
      <c r="U488" s="7"/>
      <c r="V488" s="7"/>
      <c r="W488" s="7"/>
      <c r="X488" s="7"/>
      <c r="Y488" s="7"/>
    </row>
    <row r="489" spans="1:25" ht="15.75" customHeight="1" x14ac:dyDescent="0.25">
      <c r="A489" s="7"/>
      <c r="B489" s="7"/>
      <c r="C489" s="7"/>
      <c r="D489" s="7"/>
      <c r="E489" s="7"/>
      <c r="F489" s="7"/>
      <c r="G489" s="7"/>
      <c r="H489" s="7"/>
      <c r="I489" s="7"/>
      <c r="J489" s="7"/>
      <c r="K489" s="7"/>
      <c r="L489" s="7"/>
      <c r="M489" s="7"/>
      <c r="N489" s="6"/>
      <c r="O489" s="7"/>
      <c r="P489" s="7"/>
      <c r="Q489" s="7"/>
      <c r="R489" s="7"/>
      <c r="S489" s="7"/>
      <c r="T489" s="7"/>
      <c r="U489" s="7"/>
      <c r="V489" s="7"/>
      <c r="W489" s="7"/>
      <c r="X489" s="7"/>
      <c r="Y489" s="7"/>
    </row>
    <row r="490" spans="1:25" ht="15.75" customHeight="1" x14ac:dyDescent="0.25">
      <c r="A490" s="7"/>
      <c r="B490" s="7"/>
      <c r="C490" s="7"/>
      <c r="D490" s="7"/>
      <c r="E490" s="7"/>
      <c r="F490" s="7"/>
      <c r="G490" s="7"/>
      <c r="H490" s="7"/>
      <c r="I490" s="7"/>
      <c r="J490" s="7"/>
      <c r="K490" s="7"/>
      <c r="L490" s="7"/>
      <c r="M490" s="7"/>
      <c r="N490" s="6"/>
      <c r="O490" s="7"/>
      <c r="P490" s="7"/>
      <c r="Q490" s="7"/>
      <c r="R490" s="7"/>
      <c r="S490" s="7"/>
      <c r="T490" s="7"/>
      <c r="U490" s="7"/>
      <c r="V490" s="7"/>
      <c r="W490" s="7"/>
      <c r="X490" s="7"/>
      <c r="Y490" s="7"/>
    </row>
    <row r="491" spans="1:25" ht="15.75" customHeight="1" x14ac:dyDescent="0.25">
      <c r="A491" s="7"/>
      <c r="B491" s="7"/>
      <c r="C491" s="7"/>
      <c r="D491" s="7"/>
      <c r="E491" s="7"/>
      <c r="F491" s="7"/>
      <c r="G491" s="7"/>
      <c r="H491" s="7"/>
      <c r="I491" s="7"/>
      <c r="J491" s="7"/>
      <c r="K491" s="7"/>
      <c r="L491" s="7"/>
      <c r="M491" s="7"/>
      <c r="N491" s="6"/>
      <c r="O491" s="7"/>
      <c r="P491" s="7"/>
      <c r="Q491" s="7"/>
      <c r="R491" s="7"/>
      <c r="S491" s="7"/>
      <c r="T491" s="7"/>
      <c r="U491" s="7"/>
      <c r="V491" s="7"/>
      <c r="W491" s="7"/>
      <c r="X491" s="7"/>
      <c r="Y491" s="7"/>
    </row>
    <row r="492" spans="1:25" ht="15.75" customHeight="1" x14ac:dyDescent="0.25">
      <c r="A492" s="7"/>
      <c r="B492" s="7"/>
      <c r="C492" s="7"/>
      <c r="D492" s="7"/>
      <c r="E492" s="7"/>
      <c r="F492" s="7"/>
      <c r="G492" s="7"/>
      <c r="H492" s="7"/>
      <c r="I492" s="7"/>
      <c r="J492" s="7"/>
      <c r="K492" s="7"/>
      <c r="L492" s="7"/>
      <c r="M492" s="7"/>
      <c r="N492" s="6"/>
      <c r="O492" s="7"/>
      <c r="P492" s="7"/>
      <c r="Q492" s="7"/>
      <c r="R492" s="7"/>
      <c r="S492" s="7"/>
      <c r="T492" s="7"/>
      <c r="U492" s="7"/>
      <c r="V492" s="7"/>
      <c r="W492" s="7"/>
      <c r="X492" s="7"/>
      <c r="Y492" s="7"/>
    </row>
    <row r="493" spans="1:25" ht="15.75" customHeight="1" x14ac:dyDescent="0.25">
      <c r="A493" s="7"/>
      <c r="B493" s="7"/>
      <c r="C493" s="7"/>
      <c r="D493" s="7"/>
      <c r="E493" s="7"/>
      <c r="F493" s="7"/>
      <c r="G493" s="7"/>
      <c r="H493" s="7"/>
      <c r="I493" s="7"/>
      <c r="J493" s="7"/>
      <c r="K493" s="7"/>
      <c r="L493" s="7"/>
      <c r="M493" s="7"/>
      <c r="N493" s="6"/>
      <c r="O493" s="7"/>
      <c r="P493" s="7"/>
      <c r="Q493" s="7"/>
      <c r="R493" s="7"/>
      <c r="S493" s="7"/>
      <c r="T493" s="7"/>
      <c r="U493" s="7"/>
      <c r="V493" s="7"/>
      <c r="W493" s="7"/>
      <c r="X493" s="7"/>
      <c r="Y493" s="7"/>
    </row>
    <row r="494" spans="1:25" ht="15.75" customHeight="1" x14ac:dyDescent="0.25">
      <c r="A494" s="7"/>
      <c r="B494" s="7"/>
      <c r="C494" s="7"/>
      <c r="D494" s="7"/>
      <c r="E494" s="7"/>
      <c r="F494" s="7"/>
      <c r="G494" s="7"/>
      <c r="H494" s="7"/>
      <c r="I494" s="7"/>
      <c r="J494" s="7"/>
      <c r="K494" s="7"/>
      <c r="L494" s="7"/>
      <c r="M494" s="7"/>
      <c r="N494" s="6"/>
      <c r="O494" s="7"/>
      <c r="P494" s="7"/>
      <c r="Q494" s="7"/>
      <c r="R494" s="7"/>
      <c r="S494" s="7"/>
      <c r="T494" s="7"/>
      <c r="U494" s="7"/>
      <c r="V494" s="7"/>
      <c r="W494" s="7"/>
      <c r="X494" s="7"/>
      <c r="Y494" s="7"/>
    </row>
    <row r="495" spans="1:25" ht="15.75" customHeight="1" x14ac:dyDescent="0.25">
      <c r="A495" s="7"/>
      <c r="B495" s="7"/>
      <c r="C495" s="7"/>
      <c r="D495" s="7"/>
      <c r="E495" s="7"/>
      <c r="F495" s="7"/>
      <c r="G495" s="7"/>
      <c r="H495" s="7"/>
      <c r="I495" s="7"/>
      <c r="J495" s="7"/>
      <c r="K495" s="7"/>
      <c r="L495" s="7"/>
      <c r="M495" s="7"/>
      <c r="N495" s="6"/>
      <c r="O495" s="7"/>
      <c r="P495" s="7"/>
      <c r="Q495" s="7"/>
      <c r="R495" s="7"/>
      <c r="S495" s="7"/>
      <c r="T495" s="7"/>
      <c r="U495" s="7"/>
      <c r="V495" s="7"/>
      <c r="W495" s="7"/>
      <c r="X495" s="7"/>
      <c r="Y495" s="7"/>
    </row>
    <row r="496" spans="1:25" ht="15.75" customHeight="1" x14ac:dyDescent="0.25">
      <c r="A496" s="7"/>
      <c r="B496" s="7"/>
      <c r="C496" s="7"/>
      <c r="D496" s="7"/>
      <c r="E496" s="7"/>
      <c r="F496" s="7"/>
      <c r="G496" s="7"/>
      <c r="H496" s="7"/>
      <c r="I496" s="7"/>
      <c r="J496" s="7"/>
      <c r="K496" s="7"/>
      <c r="L496" s="7"/>
      <c r="M496" s="7"/>
      <c r="N496" s="6"/>
      <c r="O496" s="7"/>
      <c r="P496" s="7"/>
      <c r="Q496" s="7"/>
      <c r="R496" s="7"/>
      <c r="S496" s="7"/>
      <c r="T496" s="7"/>
      <c r="U496" s="7"/>
      <c r="V496" s="7"/>
      <c r="W496" s="7"/>
      <c r="X496" s="7"/>
      <c r="Y496" s="7"/>
    </row>
    <row r="497" spans="1:25" ht="15.75" customHeight="1" x14ac:dyDescent="0.25">
      <c r="A497" s="7"/>
      <c r="B497" s="7"/>
      <c r="C497" s="7"/>
      <c r="D497" s="7"/>
      <c r="E497" s="7"/>
      <c r="F497" s="7"/>
      <c r="G497" s="7"/>
      <c r="H497" s="7"/>
      <c r="I497" s="7"/>
      <c r="J497" s="7"/>
      <c r="K497" s="7"/>
      <c r="L497" s="7"/>
      <c r="M497" s="7"/>
      <c r="N497" s="6"/>
      <c r="O497" s="7"/>
      <c r="P497" s="7"/>
      <c r="Q497" s="7"/>
      <c r="R497" s="7"/>
      <c r="S497" s="7"/>
      <c r="T497" s="7"/>
      <c r="U497" s="7"/>
      <c r="V497" s="7"/>
      <c r="W497" s="7"/>
      <c r="X497" s="7"/>
      <c r="Y497" s="7"/>
    </row>
    <row r="498" spans="1:25" ht="15.75" customHeight="1" x14ac:dyDescent="0.25">
      <c r="A498" s="7"/>
      <c r="B498" s="7"/>
      <c r="C498" s="7"/>
      <c r="D498" s="7"/>
      <c r="E498" s="7"/>
      <c r="F498" s="7"/>
      <c r="G498" s="7"/>
      <c r="H498" s="7"/>
      <c r="I498" s="7"/>
      <c r="J498" s="7"/>
      <c r="K498" s="7"/>
      <c r="L498" s="7"/>
      <c r="M498" s="7"/>
      <c r="N498" s="6"/>
      <c r="O498" s="7"/>
      <c r="P498" s="7"/>
      <c r="Q498" s="7"/>
      <c r="R498" s="7"/>
      <c r="S498" s="7"/>
      <c r="T498" s="7"/>
      <c r="U498" s="7"/>
      <c r="V498" s="7"/>
      <c r="W498" s="7"/>
      <c r="X498" s="7"/>
      <c r="Y498" s="7"/>
    </row>
    <row r="499" spans="1:25" ht="15.75" customHeight="1" x14ac:dyDescent="0.25">
      <c r="A499" s="7"/>
      <c r="B499" s="7"/>
      <c r="C499" s="7"/>
      <c r="D499" s="7"/>
      <c r="E499" s="7"/>
      <c r="F499" s="7"/>
      <c r="G499" s="7"/>
      <c r="H499" s="7"/>
      <c r="I499" s="7"/>
      <c r="J499" s="7"/>
      <c r="K499" s="7"/>
      <c r="L499" s="7"/>
      <c r="M499" s="7"/>
      <c r="N499" s="6"/>
      <c r="O499" s="7"/>
      <c r="P499" s="7"/>
      <c r="Q499" s="7"/>
      <c r="R499" s="7"/>
      <c r="S499" s="7"/>
      <c r="T499" s="7"/>
      <c r="U499" s="7"/>
      <c r="V499" s="7"/>
      <c r="W499" s="7"/>
      <c r="X499" s="7"/>
      <c r="Y499" s="7"/>
    </row>
    <row r="500" spans="1:25" ht="15.75" customHeight="1" x14ac:dyDescent="0.25">
      <c r="A500" s="7"/>
      <c r="B500" s="7"/>
      <c r="C500" s="7"/>
      <c r="D500" s="7"/>
      <c r="E500" s="7"/>
      <c r="F500" s="7"/>
      <c r="G500" s="7"/>
      <c r="H500" s="7"/>
      <c r="I500" s="7"/>
      <c r="J500" s="7"/>
      <c r="K500" s="7"/>
      <c r="L500" s="7"/>
      <c r="M500" s="7"/>
      <c r="N500" s="6"/>
      <c r="O500" s="7"/>
      <c r="P500" s="7"/>
      <c r="Q500" s="7"/>
      <c r="R500" s="7"/>
      <c r="S500" s="7"/>
      <c r="T500" s="7"/>
      <c r="U500" s="7"/>
      <c r="V500" s="7"/>
      <c r="W500" s="7"/>
      <c r="X500" s="7"/>
      <c r="Y500" s="7"/>
    </row>
    <row r="501" spans="1:25" ht="15.75" customHeight="1" x14ac:dyDescent="0.25">
      <c r="A501" s="7"/>
      <c r="B501" s="7"/>
      <c r="C501" s="7"/>
      <c r="D501" s="7"/>
      <c r="E501" s="7"/>
      <c r="F501" s="7"/>
      <c r="G501" s="7"/>
      <c r="H501" s="7"/>
      <c r="I501" s="7"/>
      <c r="J501" s="7"/>
      <c r="K501" s="7"/>
      <c r="L501" s="7"/>
      <c r="M501" s="7"/>
      <c r="N501" s="6"/>
      <c r="O501" s="7"/>
      <c r="P501" s="7"/>
      <c r="Q501" s="7"/>
      <c r="R501" s="7"/>
      <c r="S501" s="7"/>
      <c r="T501" s="7"/>
      <c r="U501" s="7"/>
      <c r="V501" s="7"/>
      <c r="W501" s="7"/>
      <c r="X501" s="7"/>
      <c r="Y501" s="7"/>
    </row>
    <row r="502" spans="1:25" ht="15.75" customHeight="1" x14ac:dyDescent="0.25">
      <c r="A502" s="7"/>
      <c r="B502" s="7"/>
      <c r="C502" s="7"/>
      <c r="D502" s="7"/>
      <c r="E502" s="7"/>
      <c r="F502" s="7"/>
      <c r="G502" s="7"/>
      <c r="H502" s="7"/>
      <c r="I502" s="7"/>
      <c r="J502" s="7"/>
      <c r="K502" s="7"/>
      <c r="L502" s="7"/>
      <c r="M502" s="7"/>
      <c r="N502" s="6"/>
      <c r="O502" s="7"/>
      <c r="P502" s="7"/>
      <c r="Q502" s="7"/>
      <c r="R502" s="7"/>
      <c r="S502" s="7"/>
      <c r="T502" s="7"/>
      <c r="U502" s="7"/>
      <c r="V502" s="7"/>
      <c r="W502" s="7"/>
      <c r="X502" s="7"/>
      <c r="Y502" s="7"/>
    </row>
    <row r="503" spans="1:25" ht="15.75" customHeight="1" x14ac:dyDescent="0.25">
      <c r="A503" s="7"/>
      <c r="B503" s="7"/>
      <c r="C503" s="7"/>
      <c r="D503" s="7"/>
      <c r="E503" s="7"/>
      <c r="F503" s="7"/>
      <c r="G503" s="7"/>
      <c r="H503" s="7"/>
      <c r="I503" s="7"/>
      <c r="J503" s="7"/>
      <c r="K503" s="7"/>
      <c r="L503" s="7"/>
      <c r="M503" s="7"/>
      <c r="N503" s="6"/>
      <c r="O503" s="7"/>
      <c r="P503" s="7"/>
      <c r="Q503" s="7"/>
      <c r="R503" s="7"/>
      <c r="S503" s="7"/>
      <c r="T503" s="7"/>
      <c r="U503" s="7"/>
      <c r="V503" s="7"/>
      <c r="W503" s="7"/>
      <c r="X503" s="7"/>
      <c r="Y503" s="7"/>
    </row>
    <row r="504" spans="1:25" ht="15.75" customHeight="1" x14ac:dyDescent="0.25">
      <c r="A504" s="7"/>
      <c r="B504" s="7"/>
      <c r="C504" s="7"/>
      <c r="D504" s="7"/>
      <c r="E504" s="7"/>
      <c r="F504" s="7"/>
      <c r="G504" s="7"/>
      <c r="H504" s="7"/>
      <c r="I504" s="7"/>
      <c r="J504" s="7"/>
      <c r="K504" s="7"/>
      <c r="L504" s="7"/>
      <c r="M504" s="7"/>
      <c r="N504" s="6"/>
      <c r="O504" s="7"/>
      <c r="P504" s="7"/>
      <c r="Q504" s="7"/>
      <c r="R504" s="7"/>
      <c r="S504" s="7"/>
      <c r="T504" s="7"/>
      <c r="U504" s="7"/>
      <c r="V504" s="7"/>
      <c r="W504" s="7"/>
      <c r="X504" s="7"/>
      <c r="Y504" s="7"/>
    </row>
    <row r="505" spans="1:25" ht="15.75" customHeight="1" x14ac:dyDescent="0.25">
      <c r="A505" s="7"/>
      <c r="B505" s="7"/>
      <c r="C505" s="7"/>
      <c r="D505" s="7"/>
      <c r="E505" s="7"/>
      <c r="F505" s="7"/>
      <c r="G505" s="7"/>
      <c r="H505" s="7"/>
      <c r="I505" s="7"/>
      <c r="J505" s="7"/>
      <c r="K505" s="7"/>
      <c r="L505" s="7"/>
      <c r="M505" s="7"/>
      <c r="N505" s="6"/>
      <c r="O505" s="7"/>
      <c r="P505" s="7"/>
      <c r="Q505" s="7"/>
      <c r="R505" s="7"/>
      <c r="S505" s="7"/>
      <c r="T505" s="7"/>
      <c r="U505" s="7"/>
      <c r="V505" s="7"/>
      <c r="W505" s="7"/>
      <c r="X505" s="7"/>
      <c r="Y505" s="7"/>
    </row>
    <row r="506" spans="1:25" ht="15.75" customHeight="1" x14ac:dyDescent="0.25">
      <c r="A506" s="7"/>
      <c r="B506" s="7"/>
      <c r="C506" s="7"/>
      <c r="D506" s="7"/>
      <c r="E506" s="7"/>
      <c r="F506" s="7"/>
      <c r="G506" s="7"/>
      <c r="H506" s="7"/>
      <c r="I506" s="7"/>
      <c r="J506" s="7"/>
      <c r="K506" s="7"/>
      <c r="L506" s="7"/>
      <c r="M506" s="7"/>
      <c r="N506" s="6"/>
      <c r="O506" s="7"/>
      <c r="P506" s="7"/>
      <c r="Q506" s="7"/>
      <c r="R506" s="7"/>
      <c r="S506" s="7"/>
      <c r="T506" s="7"/>
      <c r="U506" s="7"/>
      <c r="V506" s="7"/>
      <c r="W506" s="7"/>
      <c r="X506" s="7"/>
      <c r="Y506" s="7"/>
    </row>
    <row r="507" spans="1:25" ht="15.75" customHeight="1" x14ac:dyDescent="0.25">
      <c r="A507" s="7"/>
      <c r="B507" s="7"/>
      <c r="C507" s="7"/>
      <c r="D507" s="7"/>
      <c r="E507" s="7"/>
      <c r="F507" s="7"/>
      <c r="G507" s="7"/>
      <c r="H507" s="7"/>
      <c r="I507" s="7"/>
      <c r="J507" s="7"/>
      <c r="K507" s="7"/>
      <c r="L507" s="7"/>
      <c r="M507" s="7"/>
      <c r="N507" s="6"/>
      <c r="O507" s="7"/>
      <c r="P507" s="7"/>
      <c r="Q507" s="7"/>
      <c r="R507" s="7"/>
      <c r="S507" s="7"/>
      <c r="T507" s="7"/>
      <c r="U507" s="7"/>
      <c r="V507" s="7"/>
      <c r="W507" s="7"/>
      <c r="X507" s="7"/>
      <c r="Y507" s="7"/>
    </row>
    <row r="508" spans="1:25" ht="15.75" customHeight="1" x14ac:dyDescent="0.25">
      <c r="A508" s="7"/>
      <c r="B508" s="7"/>
      <c r="C508" s="7"/>
      <c r="D508" s="7"/>
      <c r="E508" s="7"/>
      <c r="F508" s="7"/>
      <c r="G508" s="7"/>
      <c r="H508" s="7"/>
      <c r="I508" s="7"/>
      <c r="J508" s="7"/>
      <c r="K508" s="7"/>
      <c r="L508" s="7"/>
      <c r="M508" s="7"/>
      <c r="N508" s="6"/>
      <c r="O508" s="7"/>
      <c r="P508" s="7"/>
      <c r="Q508" s="7"/>
      <c r="R508" s="7"/>
      <c r="S508" s="7"/>
      <c r="T508" s="7"/>
      <c r="U508" s="7"/>
      <c r="V508" s="7"/>
      <c r="W508" s="7"/>
      <c r="X508" s="7"/>
      <c r="Y508" s="7"/>
    </row>
    <row r="509" spans="1:25" ht="15.75" customHeight="1" x14ac:dyDescent="0.25">
      <c r="A509" s="7"/>
      <c r="B509" s="7"/>
      <c r="C509" s="7"/>
      <c r="D509" s="7"/>
      <c r="E509" s="7"/>
      <c r="F509" s="7"/>
      <c r="G509" s="7"/>
      <c r="H509" s="7"/>
      <c r="I509" s="7"/>
      <c r="J509" s="7"/>
      <c r="K509" s="7"/>
      <c r="L509" s="7"/>
      <c r="M509" s="7"/>
      <c r="N509" s="6"/>
      <c r="O509" s="7"/>
      <c r="P509" s="7"/>
      <c r="Q509" s="7"/>
      <c r="R509" s="7"/>
      <c r="S509" s="7"/>
      <c r="T509" s="7"/>
      <c r="U509" s="7"/>
      <c r="V509" s="7"/>
      <c r="W509" s="7"/>
      <c r="X509" s="7"/>
      <c r="Y509" s="7"/>
    </row>
    <row r="510" spans="1:25" ht="15.75" customHeight="1" x14ac:dyDescent="0.25">
      <c r="A510" s="7"/>
      <c r="B510" s="7"/>
      <c r="C510" s="7"/>
      <c r="D510" s="7"/>
      <c r="E510" s="7"/>
      <c r="F510" s="7"/>
      <c r="G510" s="7"/>
      <c r="H510" s="7"/>
      <c r="I510" s="7"/>
      <c r="J510" s="7"/>
      <c r="K510" s="7"/>
      <c r="L510" s="7"/>
      <c r="M510" s="7"/>
      <c r="N510" s="6"/>
      <c r="O510" s="7"/>
      <c r="P510" s="7"/>
      <c r="Q510" s="7"/>
      <c r="R510" s="7"/>
      <c r="S510" s="7"/>
      <c r="T510" s="7"/>
      <c r="U510" s="7"/>
      <c r="V510" s="7"/>
      <c r="W510" s="7"/>
      <c r="X510" s="7"/>
      <c r="Y510" s="7"/>
    </row>
    <row r="511" spans="1:25" ht="15.75" customHeight="1" x14ac:dyDescent="0.25">
      <c r="A511" s="7"/>
      <c r="B511" s="7"/>
      <c r="C511" s="7"/>
      <c r="D511" s="7"/>
      <c r="E511" s="7"/>
      <c r="F511" s="7"/>
      <c r="G511" s="7"/>
      <c r="H511" s="7"/>
      <c r="I511" s="7"/>
      <c r="J511" s="7"/>
      <c r="K511" s="7"/>
      <c r="L511" s="7"/>
      <c r="M511" s="7"/>
      <c r="N511" s="6"/>
      <c r="O511" s="7"/>
      <c r="P511" s="7"/>
      <c r="Q511" s="7"/>
      <c r="R511" s="7"/>
      <c r="S511" s="7"/>
      <c r="T511" s="7"/>
      <c r="U511" s="7"/>
      <c r="V511" s="7"/>
      <c r="W511" s="7"/>
      <c r="X511" s="7"/>
      <c r="Y511" s="7"/>
    </row>
    <row r="512" spans="1:25" ht="15.75" customHeight="1" x14ac:dyDescent="0.25">
      <c r="A512" s="7"/>
      <c r="B512" s="7"/>
      <c r="C512" s="7"/>
      <c r="D512" s="7"/>
      <c r="E512" s="7"/>
      <c r="F512" s="7"/>
      <c r="G512" s="7"/>
      <c r="H512" s="7"/>
      <c r="I512" s="7"/>
      <c r="J512" s="7"/>
      <c r="K512" s="7"/>
      <c r="L512" s="7"/>
      <c r="M512" s="7"/>
      <c r="N512" s="6"/>
      <c r="O512" s="7"/>
      <c r="P512" s="7"/>
      <c r="Q512" s="7"/>
      <c r="R512" s="7"/>
      <c r="S512" s="7"/>
      <c r="T512" s="7"/>
      <c r="U512" s="7"/>
      <c r="V512" s="7"/>
      <c r="W512" s="7"/>
      <c r="X512" s="7"/>
      <c r="Y512" s="7"/>
    </row>
    <row r="513" spans="1:25" ht="15.75" customHeight="1" x14ac:dyDescent="0.25">
      <c r="A513" s="7"/>
      <c r="B513" s="7"/>
      <c r="C513" s="7"/>
      <c r="D513" s="7"/>
      <c r="E513" s="7"/>
      <c r="F513" s="7"/>
      <c r="G513" s="7"/>
      <c r="H513" s="7"/>
      <c r="I513" s="7"/>
      <c r="J513" s="7"/>
      <c r="K513" s="7"/>
      <c r="L513" s="7"/>
      <c r="M513" s="7"/>
      <c r="N513" s="6"/>
      <c r="O513" s="7"/>
      <c r="P513" s="7"/>
      <c r="Q513" s="7"/>
      <c r="R513" s="7"/>
      <c r="S513" s="7"/>
      <c r="T513" s="7"/>
      <c r="U513" s="7"/>
      <c r="V513" s="7"/>
      <c r="W513" s="7"/>
      <c r="X513" s="7"/>
      <c r="Y513" s="7"/>
    </row>
    <row r="514" spans="1:25" ht="15.75" customHeight="1" x14ac:dyDescent="0.25">
      <c r="A514" s="7"/>
      <c r="B514" s="7"/>
      <c r="C514" s="7"/>
      <c r="D514" s="7"/>
      <c r="E514" s="7"/>
      <c r="F514" s="7"/>
      <c r="G514" s="7"/>
      <c r="H514" s="7"/>
      <c r="I514" s="7"/>
      <c r="J514" s="7"/>
      <c r="K514" s="7"/>
      <c r="L514" s="7"/>
      <c r="M514" s="7"/>
      <c r="N514" s="6"/>
      <c r="O514" s="7"/>
      <c r="P514" s="7"/>
      <c r="Q514" s="7"/>
      <c r="R514" s="7"/>
      <c r="S514" s="7"/>
      <c r="T514" s="7"/>
      <c r="U514" s="7"/>
      <c r="V514" s="7"/>
      <c r="W514" s="7"/>
      <c r="X514" s="7"/>
      <c r="Y514" s="7"/>
    </row>
    <row r="515" spans="1:25" ht="15.75" customHeight="1" x14ac:dyDescent="0.25">
      <c r="A515" s="7"/>
      <c r="B515" s="7"/>
      <c r="C515" s="7"/>
      <c r="D515" s="7"/>
      <c r="E515" s="7"/>
      <c r="F515" s="7"/>
      <c r="G515" s="7"/>
      <c r="H515" s="7"/>
      <c r="I515" s="7"/>
      <c r="J515" s="7"/>
      <c r="K515" s="7"/>
      <c r="L515" s="7"/>
      <c r="M515" s="7"/>
      <c r="N515" s="6"/>
      <c r="O515" s="7"/>
      <c r="P515" s="7"/>
      <c r="Q515" s="7"/>
      <c r="R515" s="7"/>
      <c r="S515" s="7"/>
      <c r="T515" s="7"/>
      <c r="U515" s="7"/>
      <c r="V515" s="7"/>
      <c r="W515" s="7"/>
      <c r="X515" s="7"/>
      <c r="Y515" s="7"/>
    </row>
    <row r="516" spans="1:25" ht="15.75" customHeight="1" x14ac:dyDescent="0.25">
      <c r="A516" s="7"/>
      <c r="B516" s="7"/>
      <c r="C516" s="7"/>
      <c r="D516" s="7"/>
      <c r="E516" s="7"/>
      <c r="F516" s="7"/>
      <c r="G516" s="7"/>
      <c r="H516" s="7"/>
      <c r="I516" s="7"/>
      <c r="J516" s="7"/>
      <c r="K516" s="7"/>
      <c r="L516" s="7"/>
      <c r="M516" s="7"/>
      <c r="N516" s="6"/>
      <c r="O516" s="7"/>
      <c r="P516" s="7"/>
      <c r="Q516" s="7"/>
      <c r="R516" s="7"/>
      <c r="S516" s="7"/>
      <c r="T516" s="7"/>
      <c r="U516" s="7"/>
      <c r="V516" s="7"/>
      <c r="W516" s="7"/>
      <c r="X516" s="7"/>
      <c r="Y516" s="7"/>
    </row>
    <row r="517" spans="1:25" ht="15.75" customHeight="1" x14ac:dyDescent="0.25">
      <c r="A517" s="7"/>
      <c r="B517" s="7"/>
      <c r="C517" s="7"/>
      <c r="D517" s="7"/>
      <c r="E517" s="7"/>
      <c r="F517" s="7"/>
      <c r="G517" s="7"/>
      <c r="H517" s="7"/>
      <c r="I517" s="7"/>
      <c r="J517" s="7"/>
      <c r="K517" s="7"/>
      <c r="L517" s="7"/>
      <c r="M517" s="7"/>
      <c r="N517" s="6"/>
      <c r="O517" s="7"/>
      <c r="P517" s="7"/>
      <c r="Q517" s="7"/>
      <c r="R517" s="7"/>
      <c r="S517" s="7"/>
      <c r="T517" s="7"/>
      <c r="U517" s="7"/>
      <c r="V517" s="7"/>
      <c r="W517" s="7"/>
      <c r="X517" s="7"/>
      <c r="Y517" s="7"/>
    </row>
    <row r="518" spans="1:25" ht="15.75" customHeight="1" x14ac:dyDescent="0.25">
      <c r="A518" s="7"/>
      <c r="B518" s="7"/>
      <c r="C518" s="7"/>
      <c r="D518" s="7"/>
      <c r="E518" s="7"/>
      <c r="F518" s="7"/>
      <c r="G518" s="7"/>
      <c r="H518" s="7"/>
      <c r="I518" s="7"/>
      <c r="J518" s="7"/>
      <c r="K518" s="7"/>
      <c r="L518" s="7"/>
      <c r="M518" s="7"/>
      <c r="N518" s="6"/>
      <c r="O518" s="7"/>
      <c r="P518" s="7"/>
      <c r="Q518" s="7"/>
      <c r="R518" s="7"/>
      <c r="S518" s="7"/>
      <c r="T518" s="7"/>
      <c r="U518" s="7"/>
      <c r="V518" s="7"/>
      <c r="W518" s="7"/>
      <c r="X518" s="7"/>
      <c r="Y518" s="7"/>
    </row>
    <row r="519" spans="1:25" ht="15.75" customHeight="1" x14ac:dyDescent="0.25">
      <c r="A519" s="7"/>
      <c r="B519" s="7"/>
      <c r="C519" s="7"/>
      <c r="D519" s="7"/>
      <c r="E519" s="7"/>
      <c r="F519" s="7"/>
      <c r="G519" s="7"/>
      <c r="H519" s="7"/>
      <c r="I519" s="7"/>
      <c r="J519" s="7"/>
      <c r="K519" s="7"/>
      <c r="L519" s="7"/>
      <c r="M519" s="7"/>
      <c r="N519" s="6"/>
      <c r="O519" s="7"/>
      <c r="P519" s="7"/>
      <c r="Q519" s="7"/>
      <c r="R519" s="7"/>
      <c r="S519" s="7"/>
      <c r="T519" s="7"/>
      <c r="U519" s="7"/>
      <c r="V519" s="7"/>
      <c r="W519" s="7"/>
      <c r="X519" s="7"/>
      <c r="Y519" s="7"/>
    </row>
    <row r="520" spans="1:25" ht="15.75" customHeight="1" x14ac:dyDescent="0.25">
      <c r="A520" s="7"/>
      <c r="B520" s="7"/>
      <c r="C520" s="7"/>
      <c r="D520" s="7"/>
      <c r="E520" s="7"/>
      <c r="F520" s="7"/>
      <c r="G520" s="7"/>
      <c r="H520" s="7"/>
      <c r="I520" s="7"/>
      <c r="J520" s="7"/>
      <c r="K520" s="7"/>
      <c r="L520" s="7"/>
      <c r="M520" s="7"/>
      <c r="N520" s="6"/>
      <c r="O520" s="7"/>
      <c r="P520" s="7"/>
      <c r="Q520" s="7"/>
      <c r="R520" s="7"/>
      <c r="S520" s="7"/>
      <c r="T520" s="7"/>
      <c r="U520" s="7"/>
      <c r="V520" s="7"/>
      <c r="W520" s="7"/>
      <c r="X520" s="7"/>
      <c r="Y520" s="7"/>
    </row>
    <row r="521" spans="1:25" ht="15.75" customHeight="1" x14ac:dyDescent="0.25">
      <c r="A521" s="7"/>
      <c r="B521" s="7"/>
      <c r="C521" s="7"/>
      <c r="D521" s="7"/>
      <c r="E521" s="7"/>
      <c r="F521" s="7"/>
      <c r="G521" s="7"/>
      <c r="H521" s="7"/>
      <c r="I521" s="7"/>
      <c r="J521" s="7"/>
      <c r="K521" s="7"/>
      <c r="L521" s="7"/>
      <c r="M521" s="7"/>
      <c r="N521" s="6"/>
      <c r="O521" s="7"/>
      <c r="P521" s="7"/>
      <c r="Q521" s="7"/>
      <c r="R521" s="7"/>
      <c r="S521" s="7"/>
      <c r="T521" s="7"/>
      <c r="U521" s="7"/>
      <c r="V521" s="7"/>
      <c r="W521" s="7"/>
      <c r="X521" s="7"/>
      <c r="Y521" s="7"/>
    </row>
    <row r="522" spans="1:25" ht="15.75" customHeight="1" x14ac:dyDescent="0.25">
      <c r="A522" s="7"/>
      <c r="B522" s="7"/>
      <c r="C522" s="7"/>
      <c r="D522" s="7"/>
      <c r="E522" s="7"/>
      <c r="F522" s="7"/>
      <c r="G522" s="7"/>
      <c r="H522" s="7"/>
      <c r="I522" s="7"/>
      <c r="J522" s="7"/>
      <c r="K522" s="7"/>
      <c r="L522" s="7"/>
      <c r="M522" s="7"/>
      <c r="N522" s="6"/>
      <c r="O522" s="7"/>
      <c r="P522" s="7"/>
      <c r="Q522" s="7"/>
      <c r="R522" s="7"/>
      <c r="S522" s="7"/>
      <c r="T522" s="7"/>
      <c r="U522" s="7"/>
      <c r="V522" s="7"/>
      <c r="W522" s="7"/>
      <c r="X522" s="7"/>
      <c r="Y522" s="7"/>
    </row>
    <row r="523" spans="1:25" ht="15.75" customHeight="1" x14ac:dyDescent="0.25">
      <c r="A523" s="7"/>
      <c r="B523" s="7"/>
      <c r="C523" s="7"/>
      <c r="D523" s="7"/>
      <c r="E523" s="7"/>
      <c r="F523" s="7"/>
      <c r="G523" s="7"/>
      <c r="H523" s="7"/>
      <c r="I523" s="7"/>
      <c r="J523" s="7"/>
      <c r="K523" s="7"/>
      <c r="L523" s="7"/>
      <c r="M523" s="7"/>
      <c r="N523" s="6"/>
      <c r="O523" s="7"/>
      <c r="P523" s="7"/>
      <c r="Q523" s="7"/>
      <c r="R523" s="7"/>
      <c r="S523" s="7"/>
      <c r="T523" s="7"/>
      <c r="U523" s="7"/>
      <c r="V523" s="7"/>
      <c r="W523" s="7"/>
      <c r="X523" s="7"/>
      <c r="Y523" s="7"/>
    </row>
    <row r="524" spans="1:25" ht="15.75" customHeight="1" x14ac:dyDescent="0.25">
      <c r="A524" s="7"/>
      <c r="B524" s="7"/>
      <c r="C524" s="7"/>
      <c r="D524" s="7"/>
      <c r="E524" s="7"/>
      <c r="F524" s="7"/>
      <c r="G524" s="7"/>
      <c r="H524" s="7"/>
      <c r="I524" s="7"/>
      <c r="J524" s="7"/>
      <c r="K524" s="7"/>
      <c r="L524" s="7"/>
      <c r="M524" s="7"/>
      <c r="N524" s="6"/>
      <c r="O524" s="7"/>
      <c r="P524" s="7"/>
      <c r="Q524" s="7"/>
      <c r="R524" s="7"/>
      <c r="S524" s="7"/>
      <c r="T524" s="7"/>
      <c r="U524" s="7"/>
      <c r="V524" s="7"/>
      <c r="W524" s="7"/>
      <c r="X524" s="7"/>
      <c r="Y524" s="7"/>
    </row>
    <row r="525" spans="1:25" ht="15.75" customHeight="1" x14ac:dyDescent="0.25">
      <c r="A525" s="7"/>
      <c r="B525" s="7"/>
      <c r="C525" s="7"/>
      <c r="D525" s="7"/>
      <c r="E525" s="7"/>
      <c r="F525" s="7"/>
      <c r="G525" s="7"/>
      <c r="H525" s="7"/>
      <c r="I525" s="7"/>
      <c r="J525" s="7"/>
      <c r="K525" s="7"/>
      <c r="L525" s="7"/>
      <c r="M525" s="7"/>
      <c r="N525" s="6"/>
      <c r="O525" s="7"/>
      <c r="P525" s="7"/>
      <c r="Q525" s="7"/>
      <c r="R525" s="7"/>
      <c r="S525" s="7"/>
      <c r="T525" s="7"/>
      <c r="U525" s="7"/>
      <c r="V525" s="7"/>
      <c r="W525" s="7"/>
      <c r="X525" s="7"/>
      <c r="Y525" s="7"/>
    </row>
    <row r="526" spans="1:25" ht="15.75" customHeight="1" x14ac:dyDescent="0.25">
      <c r="A526" s="7"/>
      <c r="B526" s="7"/>
      <c r="C526" s="7"/>
      <c r="D526" s="7"/>
      <c r="E526" s="7"/>
      <c r="F526" s="7"/>
      <c r="G526" s="7"/>
      <c r="H526" s="7"/>
      <c r="I526" s="7"/>
      <c r="J526" s="7"/>
      <c r="K526" s="7"/>
      <c r="L526" s="7"/>
      <c r="M526" s="7"/>
      <c r="N526" s="6"/>
      <c r="O526" s="7"/>
      <c r="P526" s="7"/>
      <c r="Q526" s="7"/>
      <c r="R526" s="7"/>
      <c r="S526" s="7"/>
      <c r="T526" s="7"/>
      <c r="U526" s="7"/>
      <c r="V526" s="7"/>
      <c r="W526" s="7"/>
      <c r="X526" s="7"/>
      <c r="Y526" s="7"/>
    </row>
    <row r="527" spans="1:25" ht="15.75" customHeight="1" x14ac:dyDescent="0.25">
      <c r="A527" s="7"/>
      <c r="B527" s="7"/>
      <c r="C527" s="7"/>
      <c r="D527" s="7"/>
      <c r="E527" s="7"/>
      <c r="F527" s="7"/>
      <c r="G527" s="7"/>
      <c r="H527" s="7"/>
      <c r="I527" s="7"/>
      <c r="J527" s="7"/>
      <c r="K527" s="7"/>
      <c r="L527" s="7"/>
      <c r="M527" s="7"/>
      <c r="N527" s="6"/>
      <c r="O527" s="7"/>
      <c r="P527" s="7"/>
      <c r="Q527" s="7"/>
      <c r="R527" s="7"/>
      <c r="S527" s="7"/>
      <c r="T527" s="7"/>
      <c r="U527" s="7"/>
      <c r="V527" s="7"/>
      <c r="W527" s="7"/>
      <c r="X527" s="7"/>
      <c r="Y527" s="7"/>
    </row>
    <row r="528" spans="1:25" ht="15.75" customHeight="1" x14ac:dyDescent="0.25">
      <c r="A528" s="7"/>
      <c r="B528" s="7"/>
      <c r="C528" s="7"/>
      <c r="D528" s="7"/>
      <c r="E528" s="7"/>
      <c r="F528" s="7"/>
      <c r="G528" s="7"/>
      <c r="H528" s="7"/>
      <c r="I528" s="7"/>
      <c r="J528" s="7"/>
      <c r="K528" s="7"/>
      <c r="L528" s="7"/>
      <c r="M528" s="7"/>
      <c r="N528" s="6"/>
      <c r="O528" s="7"/>
      <c r="P528" s="7"/>
      <c r="Q528" s="7"/>
      <c r="R528" s="7"/>
      <c r="S528" s="7"/>
      <c r="T528" s="7"/>
      <c r="U528" s="7"/>
      <c r="V528" s="7"/>
      <c r="W528" s="7"/>
      <c r="X528" s="7"/>
      <c r="Y528" s="7"/>
    </row>
    <row r="529" spans="1:25" ht="15.75" customHeight="1" x14ac:dyDescent="0.25">
      <c r="A529" s="7"/>
      <c r="B529" s="7"/>
      <c r="C529" s="7"/>
      <c r="D529" s="7"/>
      <c r="E529" s="7"/>
      <c r="F529" s="7"/>
      <c r="G529" s="7"/>
      <c r="H529" s="7"/>
      <c r="I529" s="7"/>
      <c r="J529" s="7"/>
      <c r="K529" s="7"/>
      <c r="L529" s="7"/>
      <c r="M529" s="7"/>
      <c r="N529" s="6"/>
      <c r="O529" s="7"/>
      <c r="P529" s="7"/>
      <c r="Q529" s="7"/>
      <c r="R529" s="7"/>
      <c r="S529" s="7"/>
      <c r="T529" s="7"/>
      <c r="U529" s="7"/>
      <c r="V529" s="7"/>
      <c r="W529" s="7"/>
      <c r="X529" s="7"/>
      <c r="Y529" s="7"/>
    </row>
    <row r="530" spans="1:25" ht="15.75" customHeight="1" x14ac:dyDescent="0.25">
      <c r="A530" s="7"/>
      <c r="B530" s="7"/>
      <c r="C530" s="7"/>
      <c r="D530" s="7"/>
      <c r="E530" s="7"/>
      <c r="F530" s="7"/>
      <c r="G530" s="7"/>
      <c r="H530" s="7"/>
      <c r="I530" s="7"/>
      <c r="J530" s="7"/>
      <c r="K530" s="7"/>
      <c r="L530" s="7"/>
      <c r="M530" s="7"/>
      <c r="N530" s="6"/>
      <c r="O530" s="7"/>
      <c r="P530" s="7"/>
      <c r="Q530" s="7"/>
      <c r="R530" s="7"/>
      <c r="S530" s="7"/>
      <c r="T530" s="7"/>
      <c r="U530" s="7"/>
      <c r="V530" s="7"/>
      <c r="W530" s="7"/>
      <c r="X530" s="7"/>
      <c r="Y530" s="7"/>
    </row>
    <row r="531" spans="1:25" ht="15.75" customHeight="1" x14ac:dyDescent="0.25">
      <c r="A531" s="7"/>
      <c r="B531" s="7"/>
      <c r="C531" s="7"/>
      <c r="D531" s="7"/>
      <c r="E531" s="7"/>
      <c r="F531" s="7"/>
      <c r="G531" s="7"/>
      <c r="H531" s="7"/>
      <c r="I531" s="7"/>
      <c r="J531" s="7"/>
      <c r="K531" s="7"/>
      <c r="L531" s="7"/>
      <c r="M531" s="7"/>
      <c r="N531" s="6"/>
      <c r="O531" s="7"/>
      <c r="P531" s="7"/>
      <c r="Q531" s="7"/>
      <c r="R531" s="7"/>
      <c r="S531" s="7"/>
      <c r="T531" s="7"/>
      <c r="U531" s="7"/>
      <c r="V531" s="7"/>
      <c r="W531" s="7"/>
      <c r="X531" s="7"/>
      <c r="Y531" s="7"/>
    </row>
    <row r="532" spans="1:25" ht="15.75" customHeight="1" x14ac:dyDescent="0.25">
      <c r="A532" s="7"/>
      <c r="B532" s="7"/>
      <c r="C532" s="7"/>
      <c r="D532" s="7"/>
      <c r="E532" s="7"/>
      <c r="F532" s="7"/>
      <c r="G532" s="7"/>
      <c r="H532" s="7"/>
      <c r="I532" s="7"/>
      <c r="J532" s="7"/>
      <c r="K532" s="7"/>
      <c r="L532" s="7"/>
      <c r="M532" s="7"/>
      <c r="N532" s="6"/>
      <c r="O532" s="7"/>
      <c r="P532" s="7"/>
      <c r="Q532" s="7"/>
      <c r="R532" s="7"/>
      <c r="S532" s="7"/>
      <c r="T532" s="7"/>
      <c r="U532" s="7"/>
      <c r="V532" s="7"/>
      <c r="W532" s="7"/>
      <c r="X532" s="7"/>
      <c r="Y532" s="7"/>
    </row>
    <row r="533" spans="1:25" ht="15.75" customHeight="1" x14ac:dyDescent="0.25">
      <c r="A533" s="7"/>
      <c r="B533" s="7"/>
      <c r="C533" s="7"/>
      <c r="D533" s="7"/>
      <c r="E533" s="7"/>
      <c r="F533" s="7"/>
      <c r="G533" s="7"/>
      <c r="H533" s="7"/>
      <c r="I533" s="7"/>
      <c r="J533" s="7"/>
      <c r="K533" s="7"/>
      <c r="L533" s="7"/>
      <c r="M533" s="7"/>
      <c r="N533" s="6"/>
      <c r="O533" s="7"/>
      <c r="P533" s="7"/>
      <c r="Q533" s="7"/>
      <c r="R533" s="7"/>
      <c r="S533" s="7"/>
      <c r="T533" s="7"/>
      <c r="U533" s="7"/>
      <c r="V533" s="7"/>
      <c r="W533" s="7"/>
      <c r="X533" s="7"/>
      <c r="Y533" s="7"/>
    </row>
    <row r="534" spans="1:25" ht="15.75" customHeight="1" x14ac:dyDescent="0.25">
      <c r="A534" s="7"/>
      <c r="B534" s="7"/>
      <c r="C534" s="7"/>
      <c r="D534" s="7"/>
      <c r="E534" s="7"/>
      <c r="F534" s="7"/>
      <c r="G534" s="7"/>
      <c r="H534" s="7"/>
      <c r="I534" s="7"/>
      <c r="J534" s="7"/>
      <c r="K534" s="7"/>
      <c r="L534" s="7"/>
      <c r="M534" s="7"/>
      <c r="N534" s="6"/>
      <c r="O534" s="7"/>
      <c r="P534" s="7"/>
      <c r="Q534" s="7"/>
      <c r="R534" s="7"/>
      <c r="S534" s="7"/>
      <c r="T534" s="7"/>
      <c r="U534" s="7"/>
      <c r="V534" s="7"/>
      <c r="W534" s="7"/>
      <c r="X534" s="7"/>
      <c r="Y534" s="7"/>
    </row>
    <row r="535" spans="1:25" ht="15.75" customHeight="1" x14ac:dyDescent="0.25">
      <c r="A535" s="7"/>
      <c r="B535" s="7"/>
      <c r="C535" s="7"/>
      <c r="D535" s="7"/>
      <c r="E535" s="7"/>
      <c r="F535" s="7"/>
      <c r="G535" s="7"/>
      <c r="H535" s="7"/>
      <c r="I535" s="7"/>
      <c r="J535" s="7"/>
      <c r="K535" s="7"/>
      <c r="L535" s="7"/>
      <c r="M535" s="7"/>
      <c r="N535" s="6"/>
      <c r="O535" s="7"/>
      <c r="P535" s="7"/>
      <c r="Q535" s="7"/>
      <c r="R535" s="7"/>
      <c r="S535" s="7"/>
      <c r="T535" s="7"/>
      <c r="U535" s="7"/>
      <c r="V535" s="7"/>
      <c r="W535" s="7"/>
      <c r="X535" s="7"/>
      <c r="Y535" s="7"/>
    </row>
    <row r="536" spans="1:25" ht="15.75" customHeight="1" x14ac:dyDescent="0.25">
      <c r="A536" s="7"/>
      <c r="B536" s="7"/>
      <c r="C536" s="7"/>
      <c r="D536" s="7"/>
      <c r="E536" s="7"/>
      <c r="F536" s="7"/>
      <c r="G536" s="7"/>
      <c r="H536" s="7"/>
      <c r="I536" s="7"/>
      <c r="J536" s="7"/>
      <c r="K536" s="7"/>
      <c r="L536" s="7"/>
      <c r="M536" s="7"/>
      <c r="N536" s="6"/>
      <c r="O536" s="7"/>
      <c r="P536" s="7"/>
      <c r="Q536" s="7"/>
      <c r="R536" s="7"/>
      <c r="S536" s="7"/>
      <c r="T536" s="7"/>
      <c r="U536" s="7"/>
      <c r="V536" s="7"/>
      <c r="W536" s="7"/>
      <c r="X536" s="7"/>
      <c r="Y536" s="7"/>
    </row>
    <row r="537" spans="1:25" ht="15.75" customHeight="1" x14ac:dyDescent="0.25">
      <c r="A537" s="7"/>
      <c r="B537" s="7"/>
      <c r="C537" s="7"/>
      <c r="D537" s="7"/>
      <c r="E537" s="7"/>
      <c r="F537" s="7"/>
      <c r="G537" s="7"/>
      <c r="H537" s="7"/>
      <c r="I537" s="7"/>
      <c r="J537" s="7"/>
      <c r="K537" s="7"/>
      <c r="L537" s="7"/>
      <c r="M537" s="7"/>
      <c r="N537" s="6"/>
      <c r="O537" s="7"/>
      <c r="P537" s="7"/>
      <c r="Q537" s="7"/>
      <c r="R537" s="7"/>
      <c r="S537" s="7"/>
      <c r="T537" s="7"/>
      <c r="U537" s="7"/>
      <c r="V537" s="7"/>
      <c r="W537" s="7"/>
      <c r="X537" s="7"/>
      <c r="Y537" s="7"/>
    </row>
    <row r="538" spans="1:25" ht="15.75" customHeight="1" x14ac:dyDescent="0.25">
      <c r="A538" s="7"/>
      <c r="B538" s="7"/>
      <c r="C538" s="7"/>
      <c r="D538" s="7"/>
      <c r="E538" s="7"/>
      <c r="F538" s="7"/>
      <c r="G538" s="7"/>
      <c r="H538" s="7"/>
      <c r="I538" s="7"/>
      <c r="J538" s="7"/>
      <c r="K538" s="7"/>
      <c r="L538" s="7"/>
      <c r="M538" s="7"/>
      <c r="N538" s="6"/>
      <c r="O538" s="7"/>
      <c r="P538" s="7"/>
      <c r="Q538" s="7"/>
      <c r="R538" s="7"/>
      <c r="S538" s="7"/>
      <c r="T538" s="7"/>
      <c r="U538" s="7"/>
      <c r="V538" s="7"/>
      <c r="W538" s="7"/>
      <c r="X538" s="7"/>
      <c r="Y538" s="7"/>
    </row>
    <row r="539" spans="1:25" ht="15.75" customHeight="1" x14ac:dyDescent="0.25">
      <c r="A539" s="7"/>
      <c r="B539" s="7"/>
      <c r="C539" s="7"/>
      <c r="D539" s="7"/>
      <c r="E539" s="7"/>
      <c r="F539" s="7"/>
      <c r="G539" s="7"/>
      <c r="H539" s="7"/>
      <c r="I539" s="7"/>
      <c r="J539" s="7"/>
      <c r="K539" s="7"/>
      <c r="L539" s="7"/>
      <c r="M539" s="7"/>
      <c r="N539" s="6"/>
      <c r="O539" s="7"/>
      <c r="P539" s="7"/>
      <c r="Q539" s="7"/>
      <c r="R539" s="7"/>
      <c r="S539" s="7"/>
      <c r="T539" s="7"/>
      <c r="U539" s="7"/>
      <c r="V539" s="7"/>
      <c r="W539" s="7"/>
      <c r="X539" s="7"/>
      <c r="Y539" s="7"/>
    </row>
    <row r="540" spans="1:25" ht="15.75" customHeight="1" x14ac:dyDescent="0.25">
      <c r="A540" s="7"/>
      <c r="B540" s="7"/>
      <c r="C540" s="7"/>
      <c r="D540" s="7"/>
      <c r="E540" s="7"/>
      <c r="F540" s="7"/>
      <c r="G540" s="7"/>
      <c r="H540" s="7"/>
      <c r="I540" s="7"/>
      <c r="J540" s="7"/>
      <c r="K540" s="7"/>
      <c r="L540" s="7"/>
      <c r="M540" s="7"/>
      <c r="N540" s="6"/>
      <c r="O540" s="7"/>
      <c r="P540" s="7"/>
      <c r="Q540" s="7"/>
      <c r="R540" s="7"/>
      <c r="S540" s="7"/>
      <c r="T540" s="7"/>
      <c r="U540" s="7"/>
      <c r="V540" s="7"/>
      <c r="W540" s="7"/>
      <c r="X540" s="7"/>
      <c r="Y540" s="7"/>
    </row>
    <row r="541" spans="1:25" ht="15.75" customHeight="1" x14ac:dyDescent="0.25">
      <c r="A541" s="7"/>
      <c r="B541" s="7"/>
      <c r="C541" s="7"/>
      <c r="D541" s="7"/>
      <c r="E541" s="7"/>
      <c r="F541" s="7"/>
      <c r="G541" s="7"/>
      <c r="H541" s="7"/>
      <c r="I541" s="7"/>
      <c r="J541" s="7"/>
      <c r="K541" s="7"/>
      <c r="L541" s="7"/>
      <c r="M541" s="7"/>
      <c r="N541" s="6"/>
      <c r="O541" s="7"/>
      <c r="P541" s="7"/>
      <c r="Q541" s="7"/>
      <c r="R541" s="7"/>
      <c r="S541" s="7"/>
      <c r="T541" s="7"/>
      <c r="U541" s="7"/>
      <c r="V541" s="7"/>
      <c r="W541" s="7"/>
      <c r="X541" s="7"/>
      <c r="Y541" s="7"/>
    </row>
    <row r="542" spans="1:25" ht="15.75" customHeight="1" x14ac:dyDescent="0.25">
      <c r="A542" s="7"/>
      <c r="B542" s="7"/>
      <c r="C542" s="7"/>
      <c r="D542" s="7"/>
      <c r="E542" s="7"/>
      <c r="F542" s="7"/>
      <c r="G542" s="7"/>
      <c r="H542" s="7"/>
      <c r="I542" s="7"/>
      <c r="J542" s="7"/>
      <c r="K542" s="7"/>
      <c r="L542" s="7"/>
      <c r="M542" s="7"/>
      <c r="N542" s="6"/>
      <c r="O542" s="7"/>
      <c r="P542" s="7"/>
      <c r="Q542" s="7"/>
      <c r="R542" s="7"/>
      <c r="S542" s="7"/>
      <c r="T542" s="7"/>
      <c r="U542" s="7"/>
      <c r="V542" s="7"/>
      <c r="W542" s="7"/>
      <c r="X542" s="7"/>
      <c r="Y542" s="7"/>
    </row>
    <row r="543" spans="1:25" ht="15.75" customHeight="1" x14ac:dyDescent="0.25">
      <c r="A543" s="7"/>
      <c r="B543" s="7"/>
      <c r="C543" s="7"/>
      <c r="D543" s="7"/>
      <c r="E543" s="7"/>
      <c r="F543" s="7"/>
      <c r="G543" s="7"/>
      <c r="H543" s="7"/>
      <c r="I543" s="7"/>
      <c r="J543" s="7"/>
      <c r="K543" s="7"/>
      <c r="L543" s="7"/>
      <c r="M543" s="7"/>
      <c r="N543" s="6"/>
      <c r="O543" s="7"/>
      <c r="P543" s="7"/>
      <c r="Q543" s="7"/>
      <c r="R543" s="7"/>
      <c r="S543" s="7"/>
      <c r="T543" s="7"/>
      <c r="U543" s="7"/>
      <c r="V543" s="7"/>
      <c r="W543" s="7"/>
      <c r="X543" s="7"/>
      <c r="Y543" s="7"/>
    </row>
    <row r="544" spans="1:25" ht="15.75" customHeight="1" x14ac:dyDescent="0.25">
      <c r="A544" s="7"/>
      <c r="B544" s="7"/>
      <c r="C544" s="7"/>
      <c r="D544" s="7"/>
      <c r="E544" s="7"/>
      <c r="F544" s="7"/>
      <c r="G544" s="7"/>
      <c r="H544" s="7"/>
      <c r="I544" s="7"/>
      <c r="J544" s="7"/>
      <c r="K544" s="7"/>
      <c r="L544" s="7"/>
      <c r="M544" s="7"/>
      <c r="N544" s="6"/>
      <c r="O544" s="7"/>
      <c r="P544" s="7"/>
      <c r="Q544" s="7"/>
      <c r="R544" s="7"/>
      <c r="S544" s="7"/>
      <c r="T544" s="7"/>
      <c r="U544" s="7"/>
      <c r="V544" s="7"/>
      <c r="W544" s="7"/>
      <c r="X544" s="7"/>
      <c r="Y544" s="7"/>
    </row>
    <row r="545" spans="1:25" ht="15.75" customHeight="1" x14ac:dyDescent="0.25">
      <c r="A545" s="7"/>
      <c r="B545" s="7"/>
      <c r="C545" s="7"/>
      <c r="D545" s="7"/>
      <c r="E545" s="7"/>
      <c r="F545" s="7"/>
      <c r="G545" s="7"/>
      <c r="H545" s="7"/>
      <c r="I545" s="7"/>
      <c r="J545" s="7"/>
      <c r="K545" s="7"/>
      <c r="L545" s="7"/>
      <c r="M545" s="7"/>
      <c r="N545" s="6"/>
      <c r="O545" s="7"/>
      <c r="P545" s="7"/>
      <c r="Q545" s="7"/>
      <c r="R545" s="7"/>
      <c r="S545" s="7"/>
      <c r="T545" s="7"/>
      <c r="U545" s="7"/>
      <c r="V545" s="7"/>
      <c r="W545" s="7"/>
      <c r="X545" s="7"/>
      <c r="Y545" s="7"/>
    </row>
    <row r="546" spans="1:25" ht="15.75" customHeight="1" x14ac:dyDescent="0.25">
      <c r="A546" s="7"/>
      <c r="B546" s="7"/>
      <c r="C546" s="7"/>
      <c r="D546" s="7"/>
      <c r="E546" s="7"/>
      <c r="F546" s="7"/>
      <c r="G546" s="7"/>
      <c r="H546" s="7"/>
      <c r="I546" s="7"/>
      <c r="J546" s="7"/>
      <c r="K546" s="7"/>
      <c r="L546" s="7"/>
      <c r="M546" s="7"/>
      <c r="N546" s="6"/>
      <c r="O546" s="7"/>
      <c r="P546" s="7"/>
      <c r="Q546" s="7"/>
      <c r="R546" s="7"/>
      <c r="S546" s="7"/>
      <c r="T546" s="7"/>
      <c r="U546" s="7"/>
      <c r="V546" s="7"/>
      <c r="W546" s="7"/>
      <c r="X546" s="7"/>
      <c r="Y546" s="7"/>
    </row>
    <row r="547" spans="1:25" ht="15.75" customHeight="1" x14ac:dyDescent="0.25">
      <c r="A547" s="7"/>
      <c r="B547" s="7"/>
      <c r="C547" s="7"/>
      <c r="D547" s="7"/>
      <c r="E547" s="7"/>
      <c r="F547" s="7"/>
      <c r="G547" s="7"/>
      <c r="H547" s="7"/>
      <c r="I547" s="7"/>
      <c r="J547" s="7"/>
      <c r="K547" s="7"/>
      <c r="L547" s="7"/>
      <c r="M547" s="7"/>
      <c r="N547" s="6"/>
      <c r="O547" s="7"/>
      <c r="P547" s="7"/>
      <c r="Q547" s="7"/>
      <c r="R547" s="7"/>
      <c r="S547" s="7"/>
      <c r="T547" s="7"/>
      <c r="U547" s="7"/>
      <c r="V547" s="7"/>
      <c r="W547" s="7"/>
      <c r="X547" s="7"/>
      <c r="Y547" s="7"/>
    </row>
    <row r="548" spans="1:25" ht="15.75" customHeight="1" x14ac:dyDescent="0.25">
      <c r="A548" s="7"/>
      <c r="B548" s="7"/>
      <c r="C548" s="7"/>
      <c r="D548" s="7"/>
      <c r="E548" s="7"/>
      <c r="F548" s="7"/>
      <c r="G548" s="7"/>
      <c r="H548" s="7"/>
      <c r="I548" s="7"/>
      <c r="J548" s="7"/>
      <c r="K548" s="7"/>
      <c r="L548" s="7"/>
      <c r="M548" s="7"/>
      <c r="N548" s="6"/>
      <c r="O548" s="7"/>
      <c r="P548" s="7"/>
      <c r="Q548" s="7"/>
      <c r="R548" s="7"/>
      <c r="S548" s="7"/>
      <c r="T548" s="7"/>
      <c r="U548" s="7"/>
      <c r="V548" s="7"/>
      <c r="W548" s="7"/>
      <c r="X548" s="7"/>
      <c r="Y548" s="7"/>
    </row>
    <row r="549" spans="1:25" ht="15.75" customHeight="1" x14ac:dyDescent="0.25">
      <c r="A549" s="7"/>
      <c r="B549" s="7"/>
      <c r="C549" s="7"/>
      <c r="D549" s="7"/>
      <c r="E549" s="7"/>
      <c r="F549" s="7"/>
      <c r="G549" s="7"/>
      <c r="H549" s="7"/>
      <c r="I549" s="7"/>
      <c r="J549" s="7"/>
      <c r="K549" s="7"/>
      <c r="L549" s="7"/>
      <c r="M549" s="7"/>
      <c r="N549" s="6"/>
      <c r="O549" s="7"/>
      <c r="P549" s="7"/>
      <c r="Q549" s="7"/>
      <c r="R549" s="7"/>
      <c r="S549" s="7"/>
      <c r="T549" s="7"/>
      <c r="U549" s="7"/>
      <c r="V549" s="7"/>
      <c r="W549" s="7"/>
      <c r="X549" s="7"/>
      <c r="Y549" s="7"/>
    </row>
    <row r="550" spans="1:25" ht="15.75" customHeight="1" x14ac:dyDescent="0.25">
      <c r="A550" s="7"/>
      <c r="B550" s="7"/>
      <c r="C550" s="7"/>
      <c r="D550" s="7"/>
      <c r="E550" s="7"/>
      <c r="F550" s="7"/>
      <c r="G550" s="7"/>
      <c r="H550" s="7"/>
      <c r="I550" s="7"/>
      <c r="J550" s="7"/>
      <c r="K550" s="7"/>
      <c r="L550" s="7"/>
      <c r="M550" s="7"/>
      <c r="N550" s="6"/>
      <c r="O550" s="7"/>
      <c r="P550" s="7"/>
      <c r="Q550" s="7"/>
      <c r="R550" s="7"/>
      <c r="S550" s="7"/>
      <c r="T550" s="7"/>
      <c r="U550" s="7"/>
      <c r="V550" s="7"/>
      <c r="W550" s="7"/>
      <c r="X550" s="7"/>
      <c r="Y550" s="7"/>
    </row>
    <row r="551" spans="1:25" ht="15.75" customHeight="1" x14ac:dyDescent="0.25">
      <c r="A551" s="7"/>
      <c r="B551" s="7"/>
      <c r="C551" s="7"/>
      <c r="D551" s="7"/>
      <c r="E551" s="7"/>
      <c r="F551" s="7"/>
      <c r="G551" s="7"/>
      <c r="H551" s="7"/>
      <c r="I551" s="7"/>
      <c r="J551" s="7"/>
      <c r="K551" s="7"/>
      <c r="L551" s="7"/>
      <c r="M551" s="7"/>
      <c r="N551" s="6"/>
      <c r="O551" s="7"/>
      <c r="P551" s="7"/>
      <c r="Q551" s="7"/>
      <c r="R551" s="7"/>
      <c r="S551" s="7"/>
      <c r="T551" s="7"/>
      <c r="U551" s="7"/>
      <c r="V551" s="7"/>
      <c r="W551" s="7"/>
      <c r="X551" s="7"/>
      <c r="Y551" s="7"/>
    </row>
    <row r="552" spans="1:25" ht="15.75" customHeight="1" x14ac:dyDescent="0.25">
      <c r="A552" s="7"/>
      <c r="B552" s="7"/>
      <c r="C552" s="7"/>
      <c r="D552" s="7"/>
      <c r="E552" s="7"/>
      <c r="F552" s="7"/>
      <c r="G552" s="7"/>
      <c r="H552" s="7"/>
      <c r="I552" s="7"/>
      <c r="J552" s="7"/>
      <c r="K552" s="7"/>
      <c r="L552" s="7"/>
      <c r="M552" s="7"/>
      <c r="N552" s="6"/>
      <c r="O552" s="7"/>
      <c r="P552" s="7"/>
      <c r="Q552" s="7"/>
      <c r="R552" s="7"/>
      <c r="S552" s="7"/>
      <c r="T552" s="7"/>
      <c r="U552" s="7"/>
      <c r="V552" s="7"/>
      <c r="W552" s="7"/>
      <c r="X552" s="7"/>
      <c r="Y552" s="7"/>
    </row>
    <row r="553" spans="1:25" ht="15.75" customHeight="1" x14ac:dyDescent="0.25">
      <c r="A553" s="7"/>
      <c r="B553" s="7"/>
      <c r="C553" s="7"/>
      <c r="D553" s="7"/>
      <c r="E553" s="7"/>
      <c r="F553" s="7"/>
      <c r="G553" s="7"/>
      <c r="H553" s="7"/>
      <c r="I553" s="7"/>
      <c r="J553" s="7"/>
      <c r="K553" s="7"/>
      <c r="L553" s="7"/>
      <c r="M553" s="7"/>
      <c r="N553" s="6"/>
      <c r="O553" s="7"/>
      <c r="P553" s="7"/>
      <c r="Q553" s="7"/>
      <c r="R553" s="7"/>
      <c r="S553" s="7"/>
      <c r="T553" s="7"/>
      <c r="U553" s="7"/>
      <c r="V553" s="7"/>
      <c r="W553" s="7"/>
      <c r="X553" s="7"/>
      <c r="Y553" s="7"/>
    </row>
    <row r="554" spans="1:25" ht="15.75" customHeight="1" x14ac:dyDescent="0.25">
      <c r="A554" s="7"/>
      <c r="B554" s="7"/>
      <c r="C554" s="7"/>
      <c r="D554" s="7"/>
      <c r="E554" s="7"/>
      <c r="F554" s="7"/>
      <c r="G554" s="7"/>
      <c r="H554" s="7"/>
      <c r="I554" s="7"/>
      <c r="J554" s="7"/>
      <c r="K554" s="7"/>
      <c r="L554" s="7"/>
      <c r="M554" s="7"/>
      <c r="N554" s="6"/>
      <c r="O554" s="7"/>
      <c r="P554" s="7"/>
      <c r="Q554" s="7"/>
      <c r="R554" s="7"/>
      <c r="S554" s="7"/>
      <c r="T554" s="7"/>
      <c r="U554" s="7"/>
      <c r="V554" s="7"/>
      <c r="W554" s="7"/>
      <c r="X554" s="7"/>
      <c r="Y554" s="7"/>
    </row>
    <row r="555" spans="1:25" ht="15.75" customHeight="1" x14ac:dyDescent="0.25">
      <c r="A555" s="7"/>
      <c r="B555" s="7"/>
      <c r="C555" s="7"/>
      <c r="D555" s="7"/>
      <c r="E555" s="7"/>
      <c r="F555" s="7"/>
      <c r="G555" s="7"/>
      <c r="H555" s="7"/>
      <c r="I555" s="7"/>
      <c r="J555" s="7"/>
      <c r="K555" s="7"/>
      <c r="L555" s="7"/>
      <c r="M555" s="7"/>
      <c r="N555" s="6"/>
      <c r="O555" s="7"/>
      <c r="P555" s="7"/>
      <c r="Q555" s="7"/>
      <c r="R555" s="7"/>
      <c r="S555" s="7"/>
      <c r="T555" s="7"/>
      <c r="U555" s="7"/>
      <c r="V555" s="7"/>
      <c r="W555" s="7"/>
      <c r="X555" s="7"/>
      <c r="Y555" s="7"/>
    </row>
    <row r="556" spans="1:25" ht="15.75" customHeight="1" x14ac:dyDescent="0.25">
      <c r="A556" s="7"/>
      <c r="B556" s="7"/>
      <c r="C556" s="7"/>
      <c r="D556" s="7"/>
      <c r="E556" s="7"/>
      <c r="F556" s="7"/>
      <c r="G556" s="7"/>
      <c r="H556" s="7"/>
      <c r="I556" s="7"/>
      <c r="J556" s="7"/>
      <c r="K556" s="7"/>
      <c r="L556" s="7"/>
      <c r="M556" s="7"/>
      <c r="N556" s="6"/>
      <c r="O556" s="7"/>
      <c r="P556" s="7"/>
      <c r="Q556" s="7"/>
      <c r="R556" s="7"/>
      <c r="S556" s="7"/>
      <c r="T556" s="7"/>
      <c r="U556" s="7"/>
      <c r="V556" s="7"/>
      <c r="W556" s="7"/>
      <c r="X556" s="7"/>
      <c r="Y556" s="7"/>
    </row>
    <row r="557" spans="1:25" ht="15.75" customHeight="1" x14ac:dyDescent="0.25">
      <c r="A557" s="7"/>
      <c r="B557" s="7"/>
      <c r="C557" s="7"/>
      <c r="D557" s="7"/>
      <c r="E557" s="7"/>
      <c r="F557" s="7"/>
      <c r="G557" s="7"/>
      <c r="H557" s="7"/>
      <c r="I557" s="7"/>
      <c r="J557" s="7"/>
      <c r="K557" s="7"/>
      <c r="L557" s="7"/>
      <c r="M557" s="7"/>
      <c r="N557" s="6"/>
      <c r="O557" s="7"/>
      <c r="P557" s="7"/>
      <c r="Q557" s="7"/>
      <c r="R557" s="7"/>
      <c r="S557" s="7"/>
      <c r="T557" s="7"/>
      <c r="U557" s="7"/>
      <c r="V557" s="7"/>
      <c r="W557" s="7"/>
      <c r="X557" s="7"/>
      <c r="Y557" s="7"/>
    </row>
    <row r="558" spans="1:25" ht="15.75" customHeight="1" x14ac:dyDescent="0.25">
      <c r="A558" s="7"/>
      <c r="B558" s="7"/>
      <c r="C558" s="7"/>
      <c r="D558" s="7"/>
      <c r="E558" s="7"/>
      <c r="F558" s="7"/>
      <c r="G558" s="7"/>
      <c r="H558" s="7"/>
      <c r="I558" s="7"/>
      <c r="J558" s="7"/>
      <c r="K558" s="7"/>
      <c r="L558" s="7"/>
      <c r="M558" s="7"/>
      <c r="N558" s="6"/>
      <c r="O558" s="7"/>
      <c r="P558" s="7"/>
      <c r="Q558" s="7"/>
      <c r="R558" s="7"/>
      <c r="S558" s="7"/>
      <c r="T558" s="7"/>
      <c r="U558" s="7"/>
      <c r="V558" s="7"/>
      <c r="W558" s="7"/>
      <c r="X558" s="7"/>
      <c r="Y558" s="7"/>
    </row>
    <row r="559" spans="1:25" ht="15.75" customHeight="1" x14ac:dyDescent="0.25">
      <c r="A559" s="7"/>
      <c r="B559" s="7"/>
      <c r="C559" s="7"/>
      <c r="D559" s="7"/>
      <c r="E559" s="7"/>
      <c r="F559" s="7"/>
      <c r="G559" s="7"/>
      <c r="H559" s="7"/>
      <c r="I559" s="7"/>
      <c r="J559" s="7"/>
      <c r="K559" s="7"/>
      <c r="L559" s="7"/>
      <c r="M559" s="7"/>
      <c r="N559" s="6"/>
      <c r="O559" s="7"/>
      <c r="P559" s="7"/>
      <c r="Q559" s="7"/>
      <c r="R559" s="7"/>
      <c r="S559" s="7"/>
      <c r="T559" s="7"/>
      <c r="U559" s="7"/>
      <c r="V559" s="7"/>
      <c r="W559" s="7"/>
      <c r="X559" s="7"/>
      <c r="Y559" s="7"/>
    </row>
    <row r="560" spans="1:25" ht="15.75" customHeight="1" x14ac:dyDescent="0.25">
      <c r="A560" s="7"/>
      <c r="B560" s="7"/>
      <c r="C560" s="7"/>
      <c r="D560" s="7"/>
      <c r="E560" s="7"/>
      <c r="F560" s="7"/>
      <c r="G560" s="7"/>
      <c r="H560" s="7"/>
      <c r="I560" s="7"/>
      <c r="J560" s="7"/>
      <c r="K560" s="7"/>
      <c r="L560" s="7"/>
      <c r="M560" s="7"/>
      <c r="N560" s="6"/>
      <c r="O560" s="7"/>
      <c r="P560" s="7"/>
      <c r="Q560" s="7"/>
      <c r="R560" s="7"/>
      <c r="S560" s="7"/>
      <c r="T560" s="7"/>
      <c r="U560" s="7"/>
      <c r="V560" s="7"/>
      <c r="W560" s="7"/>
      <c r="X560" s="7"/>
      <c r="Y560" s="7"/>
    </row>
    <row r="561" spans="1:25" ht="15.75" customHeight="1" x14ac:dyDescent="0.25">
      <c r="A561" s="7"/>
      <c r="B561" s="7"/>
      <c r="C561" s="7"/>
      <c r="D561" s="7"/>
      <c r="E561" s="7"/>
      <c r="F561" s="7"/>
      <c r="G561" s="7"/>
      <c r="H561" s="7"/>
      <c r="I561" s="7"/>
      <c r="J561" s="7"/>
      <c r="K561" s="7"/>
      <c r="L561" s="7"/>
      <c r="M561" s="7"/>
      <c r="N561" s="6"/>
      <c r="O561" s="7"/>
      <c r="P561" s="7"/>
      <c r="Q561" s="7"/>
      <c r="R561" s="7"/>
      <c r="S561" s="7"/>
      <c r="T561" s="7"/>
      <c r="U561" s="7"/>
      <c r="V561" s="7"/>
      <c r="W561" s="7"/>
      <c r="X561" s="7"/>
      <c r="Y561" s="7"/>
    </row>
    <row r="562" spans="1:25" ht="15.75" customHeight="1" x14ac:dyDescent="0.25">
      <c r="A562" s="7"/>
      <c r="B562" s="7"/>
      <c r="C562" s="7"/>
      <c r="D562" s="7"/>
      <c r="E562" s="7"/>
      <c r="F562" s="7"/>
      <c r="G562" s="7"/>
      <c r="H562" s="7"/>
      <c r="I562" s="7"/>
      <c r="J562" s="7"/>
      <c r="K562" s="7"/>
      <c r="L562" s="7"/>
      <c r="M562" s="7"/>
      <c r="N562" s="6"/>
      <c r="O562" s="7"/>
      <c r="P562" s="7"/>
      <c r="Q562" s="7"/>
      <c r="R562" s="7"/>
      <c r="S562" s="7"/>
      <c r="T562" s="7"/>
      <c r="U562" s="7"/>
      <c r="V562" s="7"/>
      <c r="W562" s="7"/>
      <c r="X562" s="7"/>
      <c r="Y562" s="7"/>
    </row>
    <row r="563" spans="1:25" ht="15.75" customHeight="1" x14ac:dyDescent="0.25">
      <c r="A563" s="7"/>
      <c r="B563" s="7"/>
      <c r="C563" s="7"/>
      <c r="D563" s="7"/>
      <c r="E563" s="7"/>
      <c r="F563" s="7"/>
      <c r="G563" s="7"/>
      <c r="H563" s="7"/>
      <c r="I563" s="7"/>
      <c r="J563" s="7"/>
      <c r="K563" s="7"/>
      <c r="L563" s="7"/>
      <c r="M563" s="7"/>
      <c r="N563" s="6"/>
      <c r="O563" s="7"/>
      <c r="P563" s="7"/>
      <c r="Q563" s="7"/>
      <c r="R563" s="7"/>
      <c r="S563" s="7"/>
      <c r="T563" s="7"/>
      <c r="U563" s="7"/>
      <c r="V563" s="7"/>
      <c r="W563" s="7"/>
      <c r="X563" s="7"/>
      <c r="Y563" s="7"/>
    </row>
    <row r="564" spans="1:25" ht="15.75" customHeight="1" x14ac:dyDescent="0.25">
      <c r="A564" s="7"/>
      <c r="B564" s="7"/>
      <c r="C564" s="7"/>
      <c r="D564" s="7"/>
      <c r="E564" s="7"/>
      <c r="F564" s="7"/>
      <c r="G564" s="7"/>
      <c r="H564" s="7"/>
      <c r="I564" s="7"/>
      <c r="J564" s="7"/>
      <c r="K564" s="7"/>
      <c r="L564" s="7"/>
      <c r="M564" s="7"/>
      <c r="N564" s="6"/>
      <c r="O564" s="7"/>
      <c r="P564" s="7"/>
      <c r="Q564" s="7"/>
      <c r="R564" s="7"/>
      <c r="S564" s="7"/>
      <c r="T564" s="7"/>
      <c r="U564" s="7"/>
      <c r="V564" s="7"/>
      <c r="W564" s="7"/>
      <c r="X564" s="7"/>
      <c r="Y564" s="7"/>
    </row>
    <row r="565" spans="1:25" ht="15.75" customHeight="1" x14ac:dyDescent="0.25">
      <c r="A565" s="7"/>
      <c r="B565" s="7"/>
      <c r="C565" s="7"/>
      <c r="D565" s="7"/>
      <c r="E565" s="7"/>
      <c r="F565" s="7"/>
      <c r="G565" s="7"/>
      <c r="H565" s="7"/>
      <c r="I565" s="7"/>
      <c r="J565" s="7"/>
      <c r="K565" s="7"/>
      <c r="L565" s="7"/>
      <c r="M565" s="7"/>
      <c r="N565" s="6"/>
      <c r="O565" s="7"/>
      <c r="P565" s="7"/>
      <c r="Q565" s="7"/>
      <c r="R565" s="7"/>
      <c r="S565" s="7"/>
      <c r="T565" s="7"/>
      <c r="U565" s="7"/>
      <c r="V565" s="7"/>
      <c r="W565" s="7"/>
      <c r="X565" s="7"/>
      <c r="Y565" s="7"/>
    </row>
    <row r="566" spans="1:25" ht="15.75" customHeight="1" x14ac:dyDescent="0.25">
      <c r="A566" s="7"/>
      <c r="B566" s="7"/>
      <c r="C566" s="7"/>
      <c r="D566" s="7"/>
      <c r="E566" s="7"/>
      <c r="F566" s="7"/>
      <c r="G566" s="7"/>
      <c r="H566" s="7"/>
      <c r="I566" s="7"/>
      <c r="J566" s="7"/>
      <c r="K566" s="7"/>
      <c r="L566" s="7"/>
      <c r="M566" s="7"/>
      <c r="N566" s="6"/>
      <c r="O566" s="7"/>
      <c r="P566" s="7"/>
      <c r="Q566" s="7"/>
      <c r="R566" s="7"/>
      <c r="S566" s="7"/>
      <c r="T566" s="7"/>
      <c r="U566" s="7"/>
      <c r="V566" s="7"/>
      <c r="W566" s="7"/>
      <c r="X566" s="7"/>
      <c r="Y566" s="7"/>
    </row>
    <row r="567" spans="1:25" ht="15.75" customHeight="1" x14ac:dyDescent="0.25">
      <c r="A567" s="7"/>
      <c r="B567" s="7"/>
      <c r="C567" s="7"/>
      <c r="D567" s="7"/>
      <c r="E567" s="7"/>
      <c r="F567" s="7"/>
      <c r="G567" s="7"/>
      <c r="H567" s="7"/>
      <c r="I567" s="7"/>
      <c r="J567" s="7"/>
      <c r="K567" s="7"/>
      <c r="L567" s="7"/>
      <c r="M567" s="7"/>
      <c r="N567" s="6"/>
      <c r="O567" s="7"/>
      <c r="P567" s="7"/>
      <c r="Q567" s="7"/>
      <c r="R567" s="7"/>
      <c r="S567" s="7"/>
      <c r="T567" s="7"/>
      <c r="U567" s="7"/>
      <c r="V567" s="7"/>
      <c r="W567" s="7"/>
      <c r="X567" s="7"/>
      <c r="Y567" s="7"/>
    </row>
    <row r="568" spans="1:25" ht="15.75" customHeight="1" x14ac:dyDescent="0.25">
      <c r="A568" s="7"/>
      <c r="B568" s="7"/>
      <c r="C568" s="7"/>
      <c r="D568" s="7"/>
      <c r="E568" s="7"/>
      <c r="F568" s="7"/>
      <c r="G568" s="7"/>
      <c r="H568" s="7"/>
      <c r="I568" s="7"/>
      <c r="J568" s="7"/>
      <c r="K568" s="7"/>
      <c r="L568" s="7"/>
      <c r="M568" s="7"/>
      <c r="N568" s="6"/>
      <c r="O568" s="7"/>
      <c r="P568" s="7"/>
      <c r="Q568" s="7"/>
      <c r="R568" s="7"/>
      <c r="S568" s="7"/>
      <c r="T568" s="7"/>
      <c r="U568" s="7"/>
      <c r="V568" s="7"/>
      <c r="W568" s="7"/>
      <c r="X568" s="7"/>
      <c r="Y568" s="7"/>
    </row>
    <row r="569" spans="1:25" ht="15.75" customHeight="1" x14ac:dyDescent="0.25">
      <c r="A569" s="7"/>
      <c r="B569" s="7"/>
      <c r="C569" s="7"/>
      <c r="D569" s="7"/>
      <c r="E569" s="7"/>
      <c r="F569" s="7"/>
      <c r="G569" s="7"/>
      <c r="H569" s="7"/>
      <c r="I569" s="7"/>
      <c r="J569" s="7"/>
      <c r="K569" s="7"/>
      <c r="L569" s="7"/>
      <c r="M569" s="7"/>
      <c r="N569" s="6"/>
      <c r="O569" s="7"/>
      <c r="P569" s="7"/>
      <c r="Q569" s="7"/>
      <c r="R569" s="7"/>
      <c r="S569" s="7"/>
      <c r="T569" s="7"/>
      <c r="U569" s="7"/>
      <c r="V569" s="7"/>
      <c r="W569" s="7"/>
      <c r="X569" s="7"/>
      <c r="Y569" s="7"/>
    </row>
    <row r="570" spans="1:25" ht="15.75" customHeight="1" x14ac:dyDescent="0.25">
      <c r="A570" s="7"/>
      <c r="B570" s="7"/>
      <c r="C570" s="7"/>
      <c r="D570" s="7"/>
      <c r="E570" s="7"/>
      <c r="F570" s="7"/>
      <c r="G570" s="7"/>
      <c r="H570" s="7"/>
      <c r="I570" s="7"/>
      <c r="J570" s="7"/>
      <c r="K570" s="7"/>
      <c r="L570" s="7"/>
      <c r="M570" s="7"/>
      <c r="N570" s="6"/>
      <c r="O570" s="7"/>
      <c r="P570" s="7"/>
      <c r="Q570" s="7"/>
      <c r="R570" s="7"/>
      <c r="S570" s="7"/>
      <c r="T570" s="7"/>
      <c r="U570" s="7"/>
      <c r="V570" s="7"/>
      <c r="W570" s="7"/>
      <c r="X570" s="7"/>
      <c r="Y570" s="7"/>
    </row>
    <row r="571" spans="1:25" ht="15.75" customHeight="1" x14ac:dyDescent="0.25">
      <c r="A571" s="7"/>
      <c r="B571" s="7"/>
      <c r="C571" s="7"/>
      <c r="D571" s="7"/>
      <c r="E571" s="7"/>
      <c r="F571" s="7"/>
      <c r="G571" s="7"/>
      <c r="H571" s="7"/>
      <c r="I571" s="7"/>
      <c r="J571" s="7"/>
      <c r="K571" s="7"/>
      <c r="L571" s="7"/>
      <c r="M571" s="7"/>
      <c r="N571" s="6"/>
      <c r="O571" s="7"/>
      <c r="P571" s="7"/>
      <c r="Q571" s="7"/>
      <c r="R571" s="7"/>
      <c r="S571" s="7"/>
      <c r="T571" s="7"/>
      <c r="U571" s="7"/>
      <c r="V571" s="7"/>
      <c r="W571" s="7"/>
      <c r="X571" s="7"/>
      <c r="Y571" s="7"/>
    </row>
    <row r="572" spans="1:25" ht="15.75" customHeight="1" x14ac:dyDescent="0.25">
      <c r="A572" s="7"/>
      <c r="B572" s="7"/>
      <c r="C572" s="7"/>
      <c r="D572" s="7"/>
      <c r="E572" s="7"/>
      <c r="F572" s="7"/>
      <c r="G572" s="7"/>
      <c r="H572" s="7"/>
      <c r="I572" s="7"/>
      <c r="J572" s="7"/>
      <c r="K572" s="7"/>
      <c r="L572" s="7"/>
      <c r="M572" s="7"/>
      <c r="N572" s="6"/>
      <c r="O572" s="7"/>
      <c r="P572" s="7"/>
      <c r="Q572" s="7"/>
      <c r="R572" s="7"/>
      <c r="S572" s="7"/>
      <c r="T572" s="7"/>
      <c r="U572" s="7"/>
      <c r="V572" s="7"/>
      <c r="W572" s="7"/>
      <c r="X572" s="7"/>
      <c r="Y572" s="7"/>
    </row>
    <row r="573" spans="1:25" ht="15.75" customHeight="1" x14ac:dyDescent="0.25">
      <c r="A573" s="7"/>
      <c r="B573" s="7"/>
      <c r="C573" s="7"/>
      <c r="D573" s="7"/>
      <c r="E573" s="7"/>
      <c r="F573" s="7"/>
      <c r="G573" s="7"/>
      <c r="H573" s="7"/>
      <c r="I573" s="7"/>
      <c r="J573" s="7"/>
      <c r="K573" s="7"/>
      <c r="L573" s="7"/>
      <c r="M573" s="7"/>
      <c r="N573" s="6"/>
      <c r="O573" s="7"/>
      <c r="P573" s="7"/>
      <c r="Q573" s="7"/>
      <c r="R573" s="7"/>
      <c r="S573" s="7"/>
      <c r="T573" s="7"/>
      <c r="U573" s="7"/>
      <c r="V573" s="7"/>
      <c r="W573" s="7"/>
      <c r="X573" s="7"/>
      <c r="Y573" s="7"/>
    </row>
    <row r="574" spans="1:25" ht="15.75" customHeight="1" x14ac:dyDescent="0.25">
      <c r="A574" s="7"/>
      <c r="B574" s="7"/>
      <c r="C574" s="7"/>
      <c r="D574" s="7"/>
      <c r="E574" s="7"/>
      <c r="F574" s="7"/>
      <c r="G574" s="7"/>
      <c r="H574" s="7"/>
      <c r="I574" s="7"/>
      <c r="J574" s="7"/>
      <c r="K574" s="7"/>
      <c r="L574" s="7"/>
      <c r="M574" s="7"/>
      <c r="N574" s="6"/>
      <c r="O574" s="7"/>
      <c r="P574" s="7"/>
      <c r="Q574" s="7"/>
      <c r="R574" s="7"/>
      <c r="S574" s="7"/>
      <c r="T574" s="7"/>
      <c r="U574" s="7"/>
      <c r="V574" s="7"/>
      <c r="W574" s="7"/>
      <c r="X574" s="7"/>
      <c r="Y574" s="7"/>
    </row>
    <row r="575" spans="1:25" ht="15.75" customHeight="1" x14ac:dyDescent="0.25">
      <c r="A575" s="7"/>
      <c r="B575" s="7"/>
      <c r="C575" s="7"/>
      <c r="D575" s="7"/>
      <c r="E575" s="7"/>
      <c r="F575" s="7"/>
      <c r="G575" s="7"/>
      <c r="H575" s="7"/>
      <c r="I575" s="7"/>
      <c r="J575" s="7"/>
      <c r="K575" s="7"/>
      <c r="L575" s="7"/>
      <c r="M575" s="7"/>
      <c r="N575" s="6"/>
      <c r="O575" s="7"/>
      <c r="P575" s="7"/>
      <c r="Q575" s="7"/>
      <c r="R575" s="7"/>
      <c r="S575" s="7"/>
      <c r="T575" s="7"/>
      <c r="U575" s="7"/>
      <c r="V575" s="7"/>
      <c r="W575" s="7"/>
      <c r="X575" s="7"/>
      <c r="Y575" s="7"/>
    </row>
    <row r="576" spans="1:25" ht="15.75" customHeight="1" x14ac:dyDescent="0.25">
      <c r="A576" s="7"/>
      <c r="B576" s="7"/>
      <c r="C576" s="7"/>
      <c r="D576" s="7"/>
      <c r="E576" s="7"/>
      <c r="F576" s="7"/>
      <c r="G576" s="7"/>
      <c r="H576" s="7"/>
      <c r="I576" s="7"/>
      <c r="J576" s="7"/>
      <c r="K576" s="7"/>
      <c r="L576" s="7"/>
      <c r="M576" s="7"/>
      <c r="N576" s="6"/>
      <c r="O576" s="7"/>
      <c r="P576" s="7"/>
      <c r="Q576" s="7"/>
      <c r="R576" s="7"/>
      <c r="S576" s="7"/>
      <c r="T576" s="7"/>
      <c r="U576" s="7"/>
      <c r="V576" s="7"/>
      <c r="W576" s="7"/>
      <c r="X576" s="7"/>
      <c r="Y576" s="7"/>
    </row>
    <row r="577" spans="1:25" ht="15.75" customHeight="1" x14ac:dyDescent="0.25">
      <c r="A577" s="7"/>
      <c r="B577" s="7"/>
      <c r="C577" s="7"/>
      <c r="D577" s="7"/>
      <c r="E577" s="7"/>
      <c r="F577" s="7"/>
      <c r="G577" s="7"/>
      <c r="H577" s="7"/>
      <c r="I577" s="7"/>
      <c r="J577" s="7"/>
      <c r="K577" s="7"/>
      <c r="L577" s="7"/>
      <c r="M577" s="7"/>
      <c r="N577" s="6"/>
      <c r="O577" s="7"/>
      <c r="P577" s="7"/>
      <c r="Q577" s="7"/>
      <c r="R577" s="7"/>
      <c r="S577" s="7"/>
      <c r="T577" s="7"/>
      <c r="U577" s="7"/>
      <c r="V577" s="7"/>
      <c r="W577" s="7"/>
      <c r="X577" s="7"/>
      <c r="Y577" s="7"/>
    </row>
    <row r="578" spans="1:25" ht="15.75" customHeight="1" x14ac:dyDescent="0.25">
      <c r="A578" s="7"/>
      <c r="B578" s="7"/>
      <c r="C578" s="7"/>
      <c r="D578" s="7"/>
      <c r="E578" s="7"/>
      <c r="F578" s="7"/>
      <c r="G578" s="7"/>
      <c r="H578" s="7"/>
      <c r="I578" s="7"/>
      <c r="J578" s="7"/>
      <c r="K578" s="7"/>
      <c r="L578" s="7"/>
      <c r="M578" s="7"/>
      <c r="N578" s="6"/>
      <c r="O578" s="7"/>
      <c r="P578" s="7"/>
      <c r="Q578" s="7"/>
      <c r="R578" s="7"/>
      <c r="S578" s="7"/>
      <c r="T578" s="7"/>
      <c r="U578" s="7"/>
      <c r="V578" s="7"/>
      <c r="W578" s="7"/>
      <c r="X578" s="7"/>
      <c r="Y578" s="7"/>
    </row>
    <row r="579" spans="1:25" ht="15.75" customHeight="1" x14ac:dyDescent="0.25">
      <c r="A579" s="7"/>
      <c r="B579" s="7"/>
      <c r="C579" s="7"/>
      <c r="D579" s="7"/>
      <c r="E579" s="7"/>
      <c r="F579" s="7"/>
      <c r="G579" s="7"/>
      <c r="H579" s="7"/>
      <c r="I579" s="7"/>
      <c r="J579" s="7"/>
      <c r="K579" s="7"/>
      <c r="L579" s="7"/>
      <c r="M579" s="7"/>
      <c r="N579" s="6"/>
      <c r="O579" s="7"/>
      <c r="P579" s="7"/>
      <c r="Q579" s="7"/>
      <c r="R579" s="7"/>
      <c r="S579" s="7"/>
      <c r="T579" s="7"/>
      <c r="U579" s="7"/>
      <c r="V579" s="7"/>
      <c r="W579" s="7"/>
      <c r="X579" s="7"/>
      <c r="Y579" s="7"/>
    </row>
    <row r="580" spans="1:25" ht="15.75" customHeight="1" x14ac:dyDescent="0.25">
      <c r="A580" s="7"/>
      <c r="B580" s="7"/>
      <c r="C580" s="7"/>
      <c r="D580" s="7"/>
      <c r="E580" s="7"/>
      <c r="F580" s="7"/>
      <c r="G580" s="7"/>
      <c r="H580" s="7"/>
      <c r="I580" s="7"/>
      <c r="J580" s="7"/>
      <c r="K580" s="7"/>
      <c r="L580" s="7"/>
      <c r="M580" s="7"/>
      <c r="N580" s="6"/>
      <c r="O580" s="7"/>
      <c r="P580" s="7"/>
      <c r="Q580" s="7"/>
      <c r="R580" s="7"/>
      <c r="S580" s="7"/>
      <c r="T580" s="7"/>
      <c r="U580" s="7"/>
      <c r="V580" s="7"/>
      <c r="W580" s="7"/>
      <c r="X580" s="7"/>
      <c r="Y580" s="7"/>
    </row>
    <row r="581" spans="1:25" ht="15.75" customHeight="1" x14ac:dyDescent="0.25">
      <c r="A581" s="7"/>
      <c r="B581" s="7"/>
      <c r="C581" s="7"/>
      <c r="D581" s="7"/>
      <c r="E581" s="7"/>
      <c r="F581" s="7"/>
      <c r="G581" s="7"/>
      <c r="H581" s="7"/>
      <c r="I581" s="7"/>
      <c r="J581" s="7"/>
      <c r="K581" s="7"/>
      <c r="L581" s="7"/>
      <c r="M581" s="7"/>
      <c r="N581" s="6"/>
      <c r="O581" s="7"/>
      <c r="P581" s="7"/>
      <c r="Q581" s="7"/>
      <c r="R581" s="7"/>
      <c r="S581" s="7"/>
      <c r="T581" s="7"/>
      <c r="U581" s="7"/>
      <c r="V581" s="7"/>
      <c r="W581" s="7"/>
      <c r="X581" s="7"/>
      <c r="Y581" s="7"/>
    </row>
    <row r="582" spans="1:25" ht="15.75" customHeight="1" x14ac:dyDescent="0.25">
      <c r="A582" s="7"/>
      <c r="B582" s="7"/>
      <c r="C582" s="7"/>
      <c r="D582" s="7"/>
      <c r="E582" s="7"/>
      <c r="F582" s="7"/>
      <c r="G582" s="7"/>
      <c r="H582" s="7"/>
      <c r="I582" s="7"/>
      <c r="J582" s="7"/>
      <c r="K582" s="7"/>
      <c r="L582" s="7"/>
      <c r="M582" s="7"/>
      <c r="N582" s="6"/>
      <c r="O582" s="7"/>
      <c r="P582" s="7"/>
      <c r="Q582" s="7"/>
      <c r="R582" s="7"/>
      <c r="S582" s="7"/>
      <c r="T582" s="7"/>
      <c r="U582" s="7"/>
      <c r="V582" s="7"/>
      <c r="W582" s="7"/>
      <c r="X582" s="7"/>
      <c r="Y582" s="7"/>
    </row>
    <row r="583" spans="1:25" ht="15.75" customHeight="1" x14ac:dyDescent="0.25">
      <c r="A583" s="7"/>
      <c r="B583" s="7"/>
      <c r="C583" s="7"/>
      <c r="D583" s="7"/>
      <c r="E583" s="7"/>
      <c r="F583" s="7"/>
      <c r="G583" s="7"/>
      <c r="H583" s="7"/>
      <c r="I583" s="7"/>
      <c r="J583" s="7"/>
      <c r="K583" s="7"/>
      <c r="L583" s="7"/>
      <c r="M583" s="7"/>
      <c r="N583" s="6"/>
      <c r="O583" s="7"/>
      <c r="P583" s="7"/>
      <c r="Q583" s="7"/>
      <c r="R583" s="7"/>
      <c r="S583" s="7"/>
      <c r="T583" s="7"/>
      <c r="U583" s="7"/>
      <c r="V583" s="7"/>
      <c r="W583" s="7"/>
      <c r="X583" s="7"/>
      <c r="Y583" s="7"/>
    </row>
    <row r="584" spans="1:25" ht="15.75" customHeight="1" x14ac:dyDescent="0.25">
      <c r="A584" s="7"/>
      <c r="B584" s="7"/>
      <c r="C584" s="7"/>
      <c r="D584" s="7"/>
      <c r="E584" s="7"/>
      <c r="F584" s="7"/>
      <c r="G584" s="7"/>
      <c r="H584" s="7"/>
      <c r="I584" s="7"/>
      <c r="J584" s="7"/>
      <c r="K584" s="7"/>
      <c r="L584" s="7"/>
      <c r="M584" s="7"/>
      <c r="N584" s="6"/>
      <c r="O584" s="7"/>
      <c r="P584" s="7"/>
      <c r="Q584" s="7"/>
      <c r="R584" s="7"/>
      <c r="S584" s="7"/>
      <c r="T584" s="7"/>
      <c r="U584" s="7"/>
      <c r="V584" s="7"/>
      <c r="W584" s="7"/>
      <c r="X584" s="7"/>
      <c r="Y584" s="7"/>
    </row>
    <row r="585" spans="1:25" ht="15.75" customHeight="1" x14ac:dyDescent="0.25">
      <c r="A585" s="7"/>
      <c r="B585" s="7"/>
      <c r="C585" s="7"/>
      <c r="D585" s="7"/>
      <c r="E585" s="7"/>
      <c r="F585" s="7"/>
      <c r="G585" s="7"/>
      <c r="H585" s="7"/>
      <c r="I585" s="7"/>
      <c r="J585" s="7"/>
      <c r="K585" s="7"/>
      <c r="L585" s="7"/>
      <c r="M585" s="7"/>
      <c r="N585" s="6"/>
      <c r="O585" s="7"/>
      <c r="P585" s="7"/>
      <c r="Q585" s="7"/>
      <c r="R585" s="7"/>
      <c r="S585" s="7"/>
      <c r="T585" s="7"/>
      <c r="U585" s="7"/>
      <c r="V585" s="7"/>
      <c r="W585" s="7"/>
      <c r="X585" s="7"/>
      <c r="Y585" s="7"/>
    </row>
    <row r="586" spans="1:25" ht="15.75" customHeight="1" x14ac:dyDescent="0.25">
      <c r="A586" s="7"/>
      <c r="B586" s="7"/>
      <c r="C586" s="7"/>
      <c r="D586" s="7"/>
      <c r="E586" s="7"/>
      <c r="F586" s="7"/>
      <c r="G586" s="7"/>
      <c r="H586" s="7"/>
      <c r="I586" s="7"/>
      <c r="J586" s="7"/>
      <c r="K586" s="7"/>
      <c r="L586" s="7"/>
      <c r="M586" s="7"/>
      <c r="N586" s="6"/>
      <c r="O586" s="7"/>
      <c r="P586" s="7"/>
      <c r="Q586" s="7"/>
      <c r="R586" s="7"/>
      <c r="S586" s="7"/>
      <c r="T586" s="7"/>
      <c r="U586" s="7"/>
      <c r="V586" s="7"/>
      <c r="W586" s="7"/>
      <c r="X586" s="7"/>
      <c r="Y586" s="7"/>
    </row>
    <row r="587" spans="1:25" ht="15.75" customHeight="1" x14ac:dyDescent="0.25">
      <c r="A587" s="7"/>
      <c r="B587" s="7"/>
      <c r="C587" s="7"/>
      <c r="D587" s="7"/>
      <c r="E587" s="7"/>
      <c r="F587" s="7"/>
      <c r="G587" s="7"/>
      <c r="H587" s="7"/>
      <c r="I587" s="7"/>
      <c r="J587" s="7"/>
      <c r="K587" s="7"/>
      <c r="L587" s="7"/>
      <c r="M587" s="7"/>
      <c r="N587" s="6"/>
      <c r="O587" s="7"/>
      <c r="P587" s="7"/>
      <c r="Q587" s="7"/>
      <c r="R587" s="7"/>
      <c r="S587" s="7"/>
      <c r="T587" s="7"/>
      <c r="U587" s="7"/>
      <c r="V587" s="7"/>
      <c r="W587" s="7"/>
      <c r="X587" s="7"/>
      <c r="Y587" s="7"/>
    </row>
    <row r="588" spans="1:25" ht="15.75" customHeight="1" x14ac:dyDescent="0.25">
      <c r="A588" s="7"/>
      <c r="B588" s="7"/>
      <c r="C588" s="7"/>
      <c r="D588" s="7"/>
      <c r="E588" s="7"/>
      <c r="F588" s="7"/>
      <c r="G588" s="7"/>
      <c r="H588" s="7"/>
      <c r="I588" s="7"/>
      <c r="J588" s="7"/>
      <c r="K588" s="7"/>
      <c r="L588" s="7"/>
      <c r="M588" s="7"/>
      <c r="N588" s="6"/>
      <c r="O588" s="7"/>
      <c r="P588" s="7"/>
      <c r="Q588" s="7"/>
      <c r="R588" s="7"/>
      <c r="S588" s="7"/>
      <c r="T588" s="7"/>
      <c r="U588" s="7"/>
      <c r="V588" s="7"/>
      <c r="W588" s="7"/>
      <c r="X588" s="7"/>
      <c r="Y588" s="7"/>
    </row>
    <row r="589" spans="1:25" ht="15.75" customHeight="1" x14ac:dyDescent="0.25">
      <c r="A589" s="7"/>
      <c r="B589" s="7"/>
      <c r="C589" s="7"/>
      <c r="D589" s="7"/>
      <c r="E589" s="7"/>
      <c r="F589" s="7"/>
      <c r="G589" s="7"/>
      <c r="H589" s="7"/>
      <c r="I589" s="7"/>
      <c r="J589" s="7"/>
      <c r="K589" s="7"/>
      <c r="L589" s="7"/>
      <c r="M589" s="7"/>
      <c r="N589" s="6"/>
      <c r="O589" s="7"/>
      <c r="P589" s="7"/>
      <c r="Q589" s="7"/>
      <c r="R589" s="7"/>
      <c r="S589" s="7"/>
      <c r="T589" s="7"/>
      <c r="U589" s="7"/>
      <c r="V589" s="7"/>
      <c r="W589" s="7"/>
      <c r="X589" s="7"/>
      <c r="Y589" s="7"/>
    </row>
    <row r="590" spans="1:25" ht="15.75" customHeight="1" x14ac:dyDescent="0.25">
      <c r="A590" s="7"/>
      <c r="B590" s="7"/>
      <c r="C590" s="7"/>
      <c r="D590" s="7"/>
      <c r="E590" s="7"/>
      <c r="F590" s="7"/>
      <c r="G590" s="7"/>
      <c r="H590" s="7"/>
      <c r="I590" s="7"/>
      <c r="J590" s="7"/>
      <c r="K590" s="7"/>
      <c r="L590" s="7"/>
      <c r="M590" s="7"/>
      <c r="N590" s="6"/>
      <c r="O590" s="7"/>
      <c r="P590" s="7"/>
      <c r="Q590" s="7"/>
      <c r="R590" s="7"/>
      <c r="S590" s="7"/>
      <c r="T590" s="7"/>
      <c r="U590" s="7"/>
      <c r="V590" s="7"/>
      <c r="W590" s="7"/>
      <c r="X590" s="7"/>
      <c r="Y590" s="7"/>
    </row>
    <row r="591" spans="1:25" ht="15.75" customHeight="1" x14ac:dyDescent="0.25">
      <c r="A591" s="7"/>
      <c r="B591" s="7"/>
      <c r="C591" s="7"/>
      <c r="D591" s="7"/>
      <c r="E591" s="7"/>
      <c r="F591" s="7"/>
      <c r="G591" s="7"/>
      <c r="H591" s="7"/>
      <c r="I591" s="7"/>
      <c r="J591" s="7"/>
      <c r="K591" s="7"/>
      <c r="L591" s="7"/>
      <c r="M591" s="7"/>
      <c r="N591" s="6"/>
      <c r="O591" s="7"/>
      <c r="P591" s="7"/>
      <c r="Q591" s="7"/>
      <c r="R591" s="7"/>
      <c r="S591" s="7"/>
      <c r="T591" s="7"/>
      <c r="U591" s="7"/>
      <c r="V591" s="7"/>
      <c r="W591" s="7"/>
      <c r="X591" s="7"/>
      <c r="Y591" s="7"/>
    </row>
    <row r="592" spans="1:25" ht="15.75" customHeight="1" x14ac:dyDescent="0.25">
      <c r="A592" s="7"/>
      <c r="B592" s="7"/>
      <c r="C592" s="7"/>
      <c r="D592" s="7"/>
      <c r="E592" s="7"/>
      <c r="F592" s="7"/>
      <c r="G592" s="7"/>
      <c r="H592" s="7"/>
      <c r="I592" s="7"/>
      <c r="J592" s="7"/>
      <c r="K592" s="7"/>
      <c r="L592" s="7"/>
      <c r="M592" s="7"/>
      <c r="N592" s="6"/>
      <c r="O592" s="7"/>
      <c r="P592" s="7"/>
      <c r="Q592" s="7"/>
      <c r="R592" s="7"/>
      <c r="S592" s="7"/>
      <c r="T592" s="7"/>
      <c r="U592" s="7"/>
      <c r="V592" s="7"/>
      <c r="W592" s="7"/>
      <c r="X592" s="7"/>
      <c r="Y592" s="7"/>
    </row>
    <row r="593" spans="1:25" ht="15.75" customHeight="1" x14ac:dyDescent="0.25">
      <c r="A593" s="7"/>
      <c r="B593" s="7"/>
      <c r="C593" s="7"/>
      <c r="D593" s="7"/>
      <c r="E593" s="7"/>
      <c r="F593" s="7"/>
      <c r="G593" s="7"/>
      <c r="H593" s="7"/>
      <c r="I593" s="7"/>
      <c r="J593" s="7"/>
      <c r="K593" s="7"/>
      <c r="L593" s="7"/>
      <c r="M593" s="7"/>
      <c r="N593" s="6"/>
      <c r="O593" s="7"/>
      <c r="P593" s="7"/>
      <c r="Q593" s="7"/>
      <c r="R593" s="7"/>
      <c r="S593" s="7"/>
      <c r="T593" s="7"/>
      <c r="U593" s="7"/>
      <c r="V593" s="7"/>
      <c r="W593" s="7"/>
      <c r="X593" s="7"/>
      <c r="Y593" s="7"/>
    </row>
    <row r="594" spans="1:25" ht="15.75" customHeight="1" x14ac:dyDescent="0.25">
      <c r="A594" s="7"/>
      <c r="B594" s="7"/>
      <c r="C594" s="7"/>
      <c r="D594" s="7"/>
      <c r="E594" s="7"/>
      <c r="F594" s="7"/>
      <c r="G594" s="7"/>
      <c r="H594" s="7"/>
      <c r="I594" s="7"/>
      <c r="J594" s="7"/>
      <c r="K594" s="7"/>
      <c r="L594" s="7"/>
      <c r="M594" s="7"/>
      <c r="N594" s="6"/>
      <c r="O594" s="7"/>
      <c r="P594" s="7"/>
      <c r="Q594" s="7"/>
      <c r="R594" s="7"/>
      <c r="S594" s="7"/>
      <c r="T594" s="7"/>
      <c r="U594" s="7"/>
      <c r="V594" s="7"/>
      <c r="W594" s="7"/>
      <c r="X594" s="7"/>
      <c r="Y594" s="7"/>
    </row>
    <row r="595" spans="1:25" ht="15.75" customHeight="1" x14ac:dyDescent="0.25">
      <c r="A595" s="7"/>
      <c r="B595" s="7"/>
      <c r="C595" s="7"/>
      <c r="D595" s="7"/>
      <c r="E595" s="7"/>
      <c r="F595" s="7"/>
      <c r="G595" s="7"/>
      <c r="H595" s="7"/>
      <c r="I595" s="7"/>
      <c r="J595" s="7"/>
      <c r="K595" s="7"/>
      <c r="L595" s="7"/>
      <c r="M595" s="7"/>
      <c r="N595" s="6"/>
      <c r="O595" s="7"/>
      <c r="P595" s="7"/>
      <c r="Q595" s="7"/>
      <c r="R595" s="7"/>
      <c r="S595" s="7"/>
      <c r="T595" s="7"/>
      <c r="U595" s="7"/>
      <c r="V595" s="7"/>
      <c r="W595" s="7"/>
      <c r="X595" s="7"/>
      <c r="Y595" s="7"/>
    </row>
    <row r="596" spans="1:25" ht="15.75" customHeight="1" x14ac:dyDescent="0.25">
      <c r="A596" s="7"/>
      <c r="B596" s="7"/>
      <c r="C596" s="7"/>
      <c r="D596" s="7"/>
      <c r="E596" s="7"/>
      <c r="F596" s="7"/>
      <c r="G596" s="7"/>
      <c r="H596" s="7"/>
      <c r="I596" s="7"/>
      <c r="J596" s="7"/>
      <c r="K596" s="7"/>
      <c r="L596" s="7"/>
      <c r="M596" s="7"/>
      <c r="N596" s="6"/>
      <c r="O596" s="7"/>
      <c r="P596" s="7"/>
      <c r="Q596" s="7"/>
      <c r="R596" s="7"/>
      <c r="S596" s="7"/>
      <c r="T596" s="7"/>
      <c r="U596" s="7"/>
      <c r="V596" s="7"/>
      <c r="W596" s="7"/>
      <c r="X596" s="7"/>
      <c r="Y596" s="7"/>
    </row>
    <row r="597" spans="1:25" ht="15.75" customHeight="1" x14ac:dyDescent="0.25">
      <c r="A597" s="7"/>
      <c r="B597" s="7"/>
      <c r="C597" s="7"/>
      <c r="D597" s="7"/>
      <c r="E597" s="7"/>
      <c r="F597" s="7"/>
      <c r="G597" s="7"/>
      <c r="H597" s="7"/>
      <c r="I597" s="7"/>
      <c r="J597" s="7"/>
      <c r="K597" s="7"/>
      <c r="L597" s="7"/>
      <c r="M597" s="7"/>
      <c r="N597" s="6"/>
      <c r="O597" s="7"/>
      <c r="P597" s="7"/>
      <c r="Q597" s="7"/>
      <c r="R597" s="7"/>
      <c r="S597" s="7"/>
      <c r="T597" s="7"/>
      <c r="U597" s="7"/>
      <c r="V597" s="7"/>
      <c r="W597" s="7"/>
      <c r="X597" s="7"/>
      <c r="Y597" s="7"/>
    </row>
    <row r="598" spans="1:25" ht="15.75" customHeight="1" x14ac:dyDescent="0.25">
      <c r="A598" s="7"/>
      <c r="B598" s="7"/>
      <c r="C598" s="7"/>
      <c r="D598" s="7"/>
      <c r="E598" s="7"/>
      <c r="F598" s="7"/>
      <c r="G598" s="7"/>
      <c r="H598" s="7"/>
      <c r="I598" s="7"/>
      <c r="J598" s="7"/>
      <c r="K598" s="7"/>
      <c r="L598" s="7"/>
      <c r="M598" s="7"/>
      <c r="N598" s="6"/>
      <c r="O598" s="7"/>
      <c r="P598" s="7"/>
      <c r="Q598" s="7"/>
      <c r="R598" s="7"/>
      <c r="S598" s="7"/>
      <c r="T598" s="7"/>
      <c r="U598" s="7"/>
      <c r="V598" s="7"/>
      <c r="W598" s="7"/>
      <c r="X598" s="7"/>
      <c r="Y598" s="7"/>
    </row>
    <row r="599" spans="1:25" ht="15.75" customHeight="1" x14ac:dyDescent="0.25">
      <c r="A599" s="7"/>
      <c r="B599" s="7"/>
      <c r="C599" s="7"/>
      <c r="D599" s="7"/>
      <c r="E599" s="7"/>
      <c r="F599" s="7"/>
      <c r="G599" s="7"/>
      <c r="H599" s="7"/>
      <c r="I599" s="7"/>
      <c r="J599" s="7"/>
      <c r="K599" s="7"/>
      <c r="L599" s="7"/>
      <c r="M599" s="7"/>
      <c r="N599" s="6"/>
      <c r="O599" s="7"/>
      <c r="P599" s="7"/>
      <c r="Q599" s="7"/>
      <c r="R599" s="7"/>
      <c r="S599" s="7"/>
      <c r="T599" s="7"/>
      <c r="U599" s="7"/>
      <c r="V599" s="7"/>
      <c r="W599" s="7"/>
      <c r="X599" s="7"/>
      <c r="Y599" s="7"/>
    </row>
    <row r="600" spans="1:25" ht="15.75" customHeight="1" x14ac:dyDescent="0.25">
      <c r="A600" s="7"/>
      <c r="B600" s="7"/>
      <c r="C600" s="7"/>
      <c r="D600" s="7"/>
      <c r="E600" s="7"/>
      <c r="F600" s="7"/>
      <c r="G600" s="7"/>
      <c r="H600" s="7"/>
      <c r="I600" s="7"/>
      <c r="J600" s="7"/>
      <c r="K600" s="7"/>
      <c r="L600" s="7"/>
      <c r="M600" s="7"/>
      <c r="N600" s="6"/>
      <c r="O600" s="7"/>
      <c r="P600" s="7"/>
      <c r="Q600" s="7"/>
      <c r="R600" s="7"/>
      <c r="S600" s="7"/>
      <c r="T600" s="7"/>
      <c r="U600" s="7"/>
      <c r="V600" s="7"/>
      <c r="W600" s="7"/>
      <c r="X600" s="7"/>
      <c r="Y600" s="7"/>
    </row>
    <row r="601" spans="1:25" ht="15.75" customHeight="1" x14ac:dyDescent="0.25">
      <c r="A601" s="7"/>
      <c r="B601" s="7"/>
      <c r="C601" s="7"/>
      <c r="D601" s="7"/>
      <c r="E601" s="7"/>
      <c r="F601" s="7"/>
      <c r="G601" s="7"/>
      <c r="H601" s="7"/>
      <c r="I601" s="7"/>
      <c r="J601" s="7"/>
      <c r="K601" s="7"/>
      <c r="L601" s="7"/>
      <c r="M601" s="7"/>
      <c r="N601" s="6"/>
      <c r="O601" s="7"/>
      <c r="P601" s="7"/>
      <c r="Q601" s="7"/>
      <c r="R601" s="7"/>
      <c r="S601" s="7"/>
      <c r="T601" s="7"/>
      <c r="U601" s="7"/>
      <c r="V601" s="7"/>
      <c r="W601" s="7"/>
      <c r="X601" s="7"/>
      <c r="Y601" s="7"/>
    </row>
    <row r="602" spans="1:25" ht="15.75" customHeight="1" x14ac:dyDescent="0.25">
      <c r="A602" s="7"/>
      <c r="B602" s="7"/>
      <c r="C602" s="7"/>
      <c r="D602" s="7"/>
      <c r="E602" s="7"/>
      <c r="F602" s="7"/>
      <c r="G602" s="7"/>
      <c r="H602" s="7"/>
      <c r="I602" s="7"/>
      <c r="J602" s="7"/>
      <c r="K602" s="7"/>
      <c r="L602" s="7"/>
      <c r="M602" s="7"/>
      <c r="N602" s="6"/>
      <c r="O602" s="7"/>
      <c r="P602" s="7"/>
      <c r="Q602" s="7"/>
      <c r="R602" s="7"/>
      <c r="S602" s="7"/>
      <c r="T602" s="7"/>
      <c r="U602" s="7"/>
      <c r="V602" s="7"/>
      <c r="W602" s="7"/>
      <c r="X602" s="7"/>
      <c r="Y602" s="7"/>
    </row>
    <row r="603" spans="1:25" ht="15.75" customHeight="1" x14ac:dyDescent="0.25">
      <c r="A603" s="7"/>
      <c r="B603" s="7"/>
      <c r="C603" s="7"/>
      <c r="D603" s="7"/>
      <c r="E603" s="7"/>
      <c r="F603" s="7"/>
      <c r="G603" s="7"/>
      <c r="H603" s="7"/>
      <c r="I603" s="7"/>
      <c r="J603" s="7"/>
      <c r="K603" s="7"/>
      <c r="L603" s="7"/>
      <c r="M603" s="7"/>
      <c r="N603" s="6"/>
      <c r="O603" s="7"/>
      <c r="P603" s="7"/>
      <c r="Q603" s="7"/>
      <c r="R603" s="7"/>
      <c r="S603" s="7"/>
      <c r="T603" s="7"/>
      <c r="U603" s="7"/>
      <c r="V603" s="7"/>
      <c r="W603" s="7"/>
      <c r="X603" s="7"/>
      <c r="Y603" s="7"/>
    </row>
    <row r="604" spans="1:25" ht="15.75" customHeight="1" x14ac:dyDescent="0.25">
      <c r="A604" s="7"/>
      <c r="B604" s="7"/>
      <c r="C604" s="7"/>
      <c r="D604" s="7"/>
      <c r="E604" s="7"/>
      <c r="F604" s="7"/>
      <c r="G604" s="7"/>
      <c r="H604" s="7"/>
      <c r="I604" s="7"/>
      <c r="J604" s="7"/>
      <c r="K604" s="7"/>
      <c r="L604" s="7"/>
      <c r="M604" s="7"/>
      <c r="N604" s="6"/>
      <c r="O604" s="7"/>
      <c r="P604" s="7"/>
      <c r="Q604" s="7"/>
      <c r="R604" s="7"/>
      <c r="S604" s="7"/>
      <c r="T604" s="7"/>
      <c r="U604" s="7"/>
      <c r="V604" s="7"/>
      <c r="W604" s="7"/>
      <c r="X604" s="7"/>
      <c r="Y604" s="7"/>
    </row>
    <row r="605" spans="1:25" ht="15.75" customHeight="1" x14ac:dyDescent="0.25">
      <c r="A605" s="7"/>
      <c r="B605" s="7"/>
      <c r="C605" s="7"/>
      <c r="D605" s="7"/>
      <c r="E605" s="7"/>
      <c r="F605" s="7"/>
      <c r="G605" s="7"/>
      <c r="H605" s="7"/>
      <c r="I605" s="7"/>
      <c r="J605" s="7"/>
      <c r="K605" s="7"/>
      <c r="L605" s="7"/>
      <c r="M605" s="7"/>
      <c r="N605" s="6"/>
      <c r="O605" s="7"/>
      <c r="P605" s="7"/>
      <c r="Q605" s="7"/>
      <c r="R605" s="7"/>
      <c r="S605" s="7"/>
      <c r="T605" s="7"/>
      <c r="U605" s="7"/>
      <c r="V605" s="7"/>
      <c r="W605" s="7"/>
      <c r="X605" s="7"/>
      <c r="Y605" s="7"/>
    </row>
    <row r="606" spans="1:25" ht="15.75" customHeight="1" x14ac:dyDescent="0.25">
      <c r="A606" s="7"/>
      <c r="B606" s="7"/>
      <c r="C606" s="7"/>
      <c r="D606" s="7"/>
      <c r="E606" s="7"/>
      <c r="F606" s="7"/>
      <c r="G606" s="7"/>
      <c r="H606" s="7"/>
      <c r="I606" s="7"/>
      <c r="J606" s="7"/>
      <c r="K606" s="7"/>
      <c r="L606" s="7"/>
      <c r="M606" s="7"/>
      <c r="N606" s="6"/>
      <c r="O606" s="7"/>
      <c r="P606" s="7"/>
      <c r="Q606" s="7"/>
      <c r="R606" s="7"/>
      <c r="S606" s="7"/>
      <c r="T606" s="7"/>
      <c r="U606" s="7"/>
      <c r="V606" s="7"/>
      <c r="W606" s="7"/>
      <c r="X606" s="7"/>
      <c r="Y606" s="7"/>
    </row>
    <row r="607" spans="1:25" ht="15.75" customHeight="1" x14ac:dyDescent="0.25">
      <c r="A607" s="7"/>
      <c r="B607" s="7"/>
      <c r="C607" s="7"/>
      <c r="D607" s="7"/>
      <c r="E607" s="7"/>
      <c r="F607" s="7"/>
      <c r="G607" s="7"/>
      <c r="H607" s="7"/>
      <c r="I607" s="7"/>
      <c r="J607" s="7"/>
      <c r="K607" s="7"/>
      <c r="L607" s="7"/>
      <c r="M607" s="7"/>
      <c r="N607" s="6"/>
      <c r="O607" s="7"/>
      <c r="P607" s="7"/>
      <c r="Q607" s="7"/>
      <c r="R607" s="7"/>
      <c r="S607" s="7"/>
      <c r="T607" s="7"/>
      <c r="U607" s="7"/>
      <c r="V607" s="7"/>
      <c r="W607" s="7"/>
      <c r="X607" s="7"/>
      <c r="Y607" s="7"/>
    </row>
    <row r="608" spans="1:25" ht="15.75" customHeight="1" x14ac:dyDescent="0.25">
      <c r="A608" s="7"/>
      <c r="B608" s="7"/>
      <c r="C608" s="7"/>
      <c r="D608" s="7"/>
      <c r="E608" s="7"/>
      <c r="F608" s="7"/>
      <c r="G608" s="7"/>
      <c r="H608" s="7"/>
      <c r="I608" s="7"/>
      <c r="J608" s="7"/>
      <c r="K608" s="7"/>
      <c r="L608" s="7"/>
      <c r="M608" s="7"/>
      <c r="N608" s="6"/>
      <c r="O608" s="7"/>
      <c r="P608" s="7"/>
      <c r="Q608" s="7"/>
      <c r="R608" s="7"/>
      <c r="S608" s="7"/>
      <c r="T608" s="7"/>
      <c r="U608" s="7"/>
      <c r="V608" s="7"/>
      <c r="W608" s="7"/>
      <c r="X608" s="7"/>
      <c r="Y608" s="7"/>
    </row>
    <row r="609" spans="1:25" ht="15.75" customHeight="1" x14ac:dyDescent="0.25">
      <c r="A609" s="7"/>
      <c r="B609" s="7"/>
      <c r="C609" s="7"/>
      <c r="D609" s="7"/>
      <c r="E609" s="7"/>
      <c r="F609" s="7"/>
      <c r="G609" s="7"/>
      <c r="H609" s="7"/>
      <c r="I609" s="7"/>
      <c r="J609" s="7"/>
      <c r="K609" s="7"/>
      <c r="L609" s="7"/>
      <c r="M609" s="7"/>
      <c r="N609" s="6"/>
      <c r="O609" s="7"/>
      <c r="P609" s="7"/>
      <c r="Q609" s="7"/>
      <c r="R609" s="7"/>
      <c r="S609" s="7"/>
      <c r="T609" s="7"/>
      <c r="U609" s="7"/>
      <c r="V609" s="7"/>
      <c r="W609" s="7"/>
      <c r="X609" s="7"/>
      <c r="Y609" s="7"/>
    </row>
    <row r="610" spans="1:25" ht="15.75" customHeight="1" x14ac:dyDescent="0.25">
      <c r="A610" s="7"/>
      <c r="B610" s="7"/>
      <c r="C610" s="7"/>
      <c r="D610" s="7"/>
      <c r="E610" s="7"/>
      <c r="F610" s="7"/>
      <c r="G610" s="7"/>
      <c r="H610" s="7"/>
      <c r="I610" s="7"/>
      <c r="J610" s="7"/>
      <c r="K610" s="7"/>
      <c r="L610" s="7"/>
      <c r="M610" s="7"/>
      <c r="N610" s="6"/>
      <c r="O610" s="7"/>
      <c r="P610" s="7"/>
      <c r="Q610" s="7"/>
      <c r="R610" s="7"/>
      <c r="S610" s="7"/>
      <c r="T610" s="7"/>
      <c r="U610" s="7"/>
      <c r="V610" s="7"/>
      <c r="W610" s="7"/>
      <c r="X610" s="7"/>
      <c r="Y610" s="7"/>
    </row>
    <row r="611" spans="1:25" ht="15.75" customHeight="1" x14ac:dyDescent="0.25">
      <c r="A611" s="7"/>
      <c r="B611" s="7"/>
      <c r="C611" s="7"/>
      <c r="D611" s="7"/>
      <c r="E611" s="7"/>
      <c r="F611" s="7"/>
      <c r="G611" s="7"/>
      <c r="H611" s="7"/>
      <c r="I611" s="7"/>
      <c r="J611" s="7"/>
      <c r="K611" s="7"/>
      <c r="L611" s="7"/>
      <c r="M611" s="7"/>
      <c r="N611" s="6"/>
      <c r="O611" s="7"/>
      <c r="P611" s="7"/>
      <c r="Q611" s="7"/>
      <c r="R611" s="7"/>
      <c r="S611" s="7"/>
      <c r="T611" s="7"/>
      <c r="U611" s="7"/>
      <c r="V611" s="7"/>
      <c r="W611" s="7"/>
      <c r="X611" s="7"/>
      <c r="Y611" s="7"/>
    </row>
    <row r="612" spans="1:25" ht="15.75" customHeight="1" x14ac:dyDescent="0.25">
      <c r="A612" s="7"/>
      <c r="B612" s="7"/>
      <c r="C612" s="7"/>
      <c r="D612" s="7"/>
      <c r="E612" s="7"/>
      <c r="F612" s="7"/>
      <c r="G612" s="7"/>
      <c r="H612" s="7"/>
      <c r="I612" s="7"/>
      <c r="J612" s="7"/>
      <c r="K612" s="7"/>
      <c r="L612" s="7"/>
      <c r="M612" s="7"/>
      <c r="N612" s="6"/>
      <c r="O612" s="7"/>
      <c r="P612" s="7"/>
      <c r="Q612" s="7"/>
      <c r="R612" s="7"/>
      <c r="S612" s="7"/>
      <c r="T612" s="7"/>
      <c r="U612" s="7"/>
      <c r="V612" s="7"/>
      <c r="W612" s="7"/>
      <c r="X612" s="7"/>
      <c r="Y612" s="7"/>
    </row>
    <row r="613" spans="1:25" ht="15.75" customHeight="1" x14ac:dyDescent="0.25">
      <c r="A613" s="7"/>
      <c r="B613" s="7"/>
      <c r="C613" s="7"/>
      <c r="D613" s="7"/>
      <c r="E613" s="7"/>
      <c r="F613" s="7"/>
      <c r="G613" s="7"/>
      <c r="H613" s="7"/>
      <c r="I613" s="7"/>
      <c r="J613" s="7"/>
      <c r="K613" s="7"/>
      <c r="L613" s="7"/>
      <c r="M613" s="7"/>
      <c r="N613" s="6"/>
      <c r="O613" s="7"/>
      <c r="P613" s="7"/>
      <c r="Q613" s="7"/>
      <c r="R613" s="7"/>
      <c r="S613" s="7"/>
      <c r="T613" s="7"/>
      <c r="U613" s="7"/>
      <c r="V613" s="7"/>
      <c r="W613" s="7"/>
      <c r="X613" s="7"/>
      <c r="Y613" s="7"/>
    </row>
    <row r="614" spans="1:25" ht="15.75" customHeight="1" x14ac:dyDescent="0.25">
      <c r="A614" s="7"/>
      <c r="B614" s="7"/>
      <c r="C614" s="7"/>
      <c r="D614" s="7"/>
      <c r="E614" s="7"/>
      <c r="F614" s="7"/>
      <c r="G614" s="7"/>
      <c r="H614" s="7"/>
      <c r="I614" s="7"/>
      <c r="J614" s="7"/>
      <c r="K614" s="7"/>
      <c r="L614" s="7"/>
      <c r="M614" s="7"/>
      <c r="N614" s="6"/>
      <c r="O614" s="7"/>
      <c r="P614" s="7"/>
      <c r="Q614" s="7"/>
      <c r="R614" s="7"/>
      <c r="S614" s="7"/>
      <c r="T614" s="7"/>
      <c r="U614" s="7"/>
      <c r="V614" s="7"/>
      <c r="W614" s="7"/>
      <c r="X614" s="7"/>
      <c r="Y614" s="7"/>
    </row>
    <row r="615" spans="1:25" ht="15.75" customHeight="1" x14ac:dyDescent="0.25">
      <c r="A615" s="7"/>
      <c r="B615" s="7"/>
      <c r="C615" s="7"/>
      <c r="D615" s="7"/>
      <c r="E615" s="7"/>
      <c r="F615" s="7"/>
      <c r="G615" s="7"/>
      <c r="H615" s="7"/>
      <c r="I615" s="7"/>
      <c r="J615" s="7"/>
      <c r="K615" s="7"/>
      <c r="L615" s="7"/>
      <c r="M615" s="7"/>
      <c r="N615" s="6"/>
      <c r="O615" s="7"/>
      <c r="P615" s="7"/>
      <c r="Q615" s="7"/>
      <c r="R615" s="7"/>
      <c r="S615" s="7"/>
      <c r="T615" s="7"/>
      <c r="U615" s="7"/>
      <c r="V615" s="7"/>
      <c r="W615" s="7"/>
      <c r="X615" s="7"/>
      <c r="Y615" s="7"/>
    </row>
    <row r="616" spans="1:25" ht="15.75" customHeight="1" x14ac:dyDescent="0.25">
      <c r="A616" s="7"/>
      <c r="B616" s="7"/>
      <c r="C616" s="7"/>
      <c r="D616" s="7"/>
      <c r="E616" s="7"/>
      <c r="F616" s="7"/>
      <c r="G616" s="7"/>
      <c r="H616" s="7"/>
      <c r="I616" s="7"/>
      <c r="J616" s="7"/>
      <c r="K616" s="7"/>
      <c r="L616" s="7"/>
      <c r="M616" s="7"/>
      <c r="N616" s="6"/>
      <c r="O616" s="7"/>
      <c r="P616" s="7"/>
      <c r="Q616" s="7"/>
      <c r="R616" s="7"/>
      <c r="S616" s="7"/>
      <c r="T616" s="7"/>
      <c r="U616" s="7"/>
      <c r="V616" s="7"/>
      <c r="W616" s="7"/>
      <c r="X616" s="7"/>
      <c r="Y616" s="7"/>
    </row>
    <row r="617" spans="1:25" ht="15.75" customHeight="1" x14ac:dyDescent="0.25">
      <c r="A617" s="7"/>
      <c r="B617" s="7"/>
      <c r="C617" s="7"/>
      <c r="D617" s="7"/>
      <c r="E617" s="7"/>
      <c r="F617" s="7"/>
      <c r="G617" s="7"/>
      <c r="H617" s="7"/>
      <c r="I617" s="7"/>
      <c r="J617" s="7"/>
      <c r="K617" s="7"/>
      <c r="L617" s="7"/>
      <c r="M617" s="7"/>
      <c r="N617" s="6"/>
      <c r="O617" s="7"/>
      <c r="P617" s="7"/>
      <c r="Q617" s="7"/>
      <c r="R617" s="7"/>
      <c r="S617" s="7"/>
      <c r="T617" s="7"/>
      <c r="U617" s="7"/>
      <c r="V617" s="7"/>
      <c r="W617" s="7"/>
      <c r="X617" s="7"/>
      <c r="Y617" s="7"/>
    </row>
    <row r="618" spans="1:25" ht="15.75" customHeight="1" x14ac:dyDescent="0.25">
      <c r="A618" s="7"/>
      <c r="B618" s="7"/>
      <c r="C618" s="7"/>
      <c r="D618" s="7"/>
      <c r="E618" s="7"/>
      <c r="F618" s="7"/>
      <c r="G618" s="7"/>
      <c r="H618" s="7"/>
      <c r="I618" s="7"/>
      <c r="J618" s="7"/>
      <c r="K618" s="7"/>
      <c r="L618" s="7"/>
      <c r="M618" s="7"/>
      <c r="N618" s="6"/>
      <c r="O618" s="7"/>
      <c r="P618" s="7"/>
      <c r="Q618" s="7"/>
      <c r="R618" s="7"/>
      <c r="S618" s="7"/>
      <c r="T618" s="7"/>
      <c r="U618" s="7"/>
      <c r="V618" s="7"/>
      <c r="W618" s="7"/>
      <c r="X618" s="7"/>
      <c r="Y618" s="7"/>
    </row>
    <row r="619" spans="1:25" ht="15.75" customHeight="1" x14ac:dyDescent="0.25">
      <c r="A619" s="7"/>
      <c r="B619" s="7"/>
      <c r="C619" s="7"/>
      <c r="D619" s="7"/>
      <c r="E619" s="7"/>
      <c r="F619" s="7"/>
      <c r="G619" s="7"/>
      <c r="H619" s="7"/>
      <c r="I619" s="7"/>
      <c r="J619" s="7"/>
      <c r="K619" s="7"/>
      <c r="L619" s="7"/>
      <c r="M619" s="7"/>
      <c r="N619" s="6"/>
      <c r="O619" s="7"/>
      <c r="P619" s="7"/>
      <c r="Q619" s="7"/>
      <c r="R619" s="7"/>
      <c r="S619" s="7"/>
      <c r="T619" s="7"/>
      <c r="U619" s="7"/>
      <c r="V619" s="7"/>
      <c r="W619" s="7"/>
      <c r="X619" s="7"/>
      <c r="Y619" s="7"/>
    </row>
    <row r="620" spans="1:25" ht="15.75" customHeight="1" x14ac:dyDescent="0.25">
      <c r="A620" s="7"/>
      <c r="B620" s="7"/>
      <c r="C620" s="7"/>
      <c r="D620" s="7"/>
      <c r="E620" s="7"/>
      <c r="F620" s="7"/>
      <c r="G620" s="7"/>
      <c r="H620" s="7"/>
      <c r="I620" s="7"/>
      <c r="J620" s="7"/>
      <c r="K620" s="7"/>
      <c r="L620" s="7"/>
      <c r="M620" s="7"/>
      <c r="N620" s="6"/>
      <c r="O620" s="7"/>
      <c r="P620" s="7"/>
      <c r="Q620" s="7"/>
      <c r="R620" s="7"/>
      <c r="S620" s="7"/>
      <c r="T620" s="7"/>
      <c r="U620" s="7"/>
      <c r="V620" s="7"/>
      <c r="W620" s="7"/>
      <c r="X620" s="7"/>
      <c r="Y620" s="7"/>
    </row>
    <row r="621" spans="1:25" ht="15.75" customHeight="1" x14ac:dyDescent="0.25">
      <c r="A621" s="7"/>
      <c r="B621" s="7"/>
      <c r="C621" s="7"/>
      <c r="D621" s="7"/>
      <c r="E621" s="7"/>
      <c r="F621" s="7"/>
      <c r="G621" s="7"/>
      <c r="H621" s="7"/>
      <c r="I621" s="7"/>
      <c r="J621" s="7"/>
      <c r="K621" s="7"/>
      <c r="L621" s="7"/>
      <c r="M621" s="7"/>
      <c r="N621" s="6"/>
      <c r="O621" s="7"/>
      <c r="P621" s="7"/>
      <c r="Q621" s="7"/>
      <c r="R621" s="7"/>
      <c r="S621" s="7"/>
      <c r="T621" s="7"/>
      <c r="U621" s="7"/>
      <c r="V621" s="7"/>
      <c r="W621" s="7"/>
      <c r="X621" s="7"/>
      <c r="Y621" s="7"/>
    </row>
    <row r="622" spans="1:25" ht="15.75" customHeight="1" x14ac:dyDescent="0.25">
      <c r="A622" s="7"/>
      <c r="B622" s="7"/>
      <c r="C622" s="7"/>
      <c r="D622" s="7"/>
      <c r="E622" s="7"/>
      <c r="F622" s="7"/>
      <c r="G622" s="7"/>
      <c r="H622" s="7"/>
      <c r="I622" s="7"/>
      <c r="J622" s="7"/>
      <c r="K622" s="7"/>
      <c r="L622" s="7"/>
      <c r="M622" s="7"/>
      <c r="N622" s="6"/>
      <c r="O622" s="7"/>
      <c r="P622" s="7"/>
      <c r="Q622" s="7"/>
      <c r="R622" s="7"/>
      <c r="S622" s="7"/>
      <c r="T622" s="7"/>
      <c r="U622" s="7"/>
      <c r="V622" s="7"/>
      <c r="W622" s="7"/>
      <c r="X622" s="7"/>
      <c r="Y622" s="7"/>
    </row>
    <row r="623" spans="1:25" ht="15.75" customHeight="1" x14ac:dyDescent="0.25">
      <c r="A623" s="7"/>
      <c r="B623" s="7"/>
      <c r="C623" s="7"/>
      <c r="D623" s="7"/>
      <c r="E623" s="7"/>
      <c r="F623" s="7"/>
      <c r="G623" s="7"/>
      <c r="H623" s="7"/>
      <c r="I623" s="7"/>
      <c r="J623" s="7"/>
      <c r="K623" s="7"/>
      <c r="L623" s="7"/>
      <c r="M623" s="7"/>
      <c r="N623" s="6"/>
      <c r="O623" s="7"/>
      <c r="P623" s="7"/>
      <c r="Q623" s="7"/>
      <c r="R623" s="7"/>
      <c r="S623" s="7"/>
      <c r="T623" s="7"/>
      <c r="U623" s="7"/>
      <c r="V623" s="7"/>
      <c r="W623" s="7"/>
      <c r="X623" s="7"/>
      <c r="Y623" s="7"/>
    </row>
    <row r="624" spans="1:25" ht="15.75" customHeight="1" x14ac:dyDescent="0.25">
      <c r="A624" s="7"/>
      <c r="B624" s="7"/>
      <c r="C624" s="7"/>
      <c r="D624" s="7"/>
      <c r="E624" s="7"/>
      <c r="F624" s="7"/>
      <c r="G624" s="7"/>
      <c r="H624" s="7"/>
      <c r="I624" s="7"/>
      <c r="J624" s="7"/>
      <c r="K624" s="7"/>
      <c r="L624" s="7"/>
      <c r="M624" s="7"/>
      <c r="N624" s="6"/>
      <c r="O624" s="7"/>
      <c r="P624" s="7"/>
      <c r="Q624" s="7"/>
      <c r="R624" s="7"/>
      <c r="S624" s="7"/>
      <c r="T624" s="7"/>
      <c r="U624" s="7"/>
      <c r="V624" s="7"/>
      <c r="W624" s="7"/>
      <c r="X624" s="7"/>
      <c r="Y624" s="7"/>
    </row>
    <row r="625" spans="1:25" ht="15.75" customHeight="1" x14ac:dyDescent="0.25">
      <c r="A625" s="7"/>
      <c r="B625" s="7"/>
      <c r="C625" s="7"/>
      <c r="D625" s="7"/>
      <c r="E625" s="7"/>
      <c r="F625" s="7"/>
      <c r="G625" s="7"/>
      <c r="H625" s="7"/>
      <c r="I625" s="7"/>
      <c r="J625" s="7"/>
      <c r="K625" s="7"/>
      <c r="L625" s="7"/>
      <c r="M625" s="7"/>
      <c r="N625" s="6"/>
      <c r="O625" s="7"/>
      <c r="P625" s="7"/>
      <c r="Q625" s="7"/>
      <c r="R625" s="7"/>
      <c r="S625" s="7"/>
      <c r="T625" s="7"/>
      <c r="U625" s="7"/>
      <c r="V625" s="7"/>
      <c r="W625" s="7"/>
      <c r="X625" s="7"/>
      <c r="Y625" s="7"/>
    </row>
    <row r="626" spans="1:25" ht="15.75" customHeight="1" x14ac:dyDescent="0.25">
      <c r="A626" s="7"/>
      <c r="B626" s="7"/>
      <c r="C626" s="7"/>
      <c r="D626" s="7"/>
      <c r="E626" s="7"/>
      <c r="F626" s="7"/>
      <c r="G626" s="7"/>
      <c r="H626" s="7"/>
      <c r="I626" s="7"/>
      <c r="J626" s="7"/>
      <c r="K626" s="7"/>
      <c r="L626" s="7"/>
      <c r="M626" s="7"/>
      <c r="N626" s="6"/>
      <c r="O626" s="7"/>
      <c r="P626" s="7"/>
      <c r="Q626" s="7"/>
      <c r="R626" s="7"/>
      <c r="S626" s="7"/>
      <c r="T626" s="7"/>
      <c r="U626" s="7"/>
      <c r="V626" s="7"/>
      <c r="W626" s="7"/>
      <c r="X626" s="7"/>
      <c r="Y626" s="7"/>
    </row>
    <row r="627" spans="1:25" ht="15.75" customHeight="1" x14ac:dyDescent="0.25">
      <c r="A627" s="7"/>
      <c r="B627" s="7"/>
      <c r="C627" s="7"/>
      <c r="D627" s="7"/>
      <c r="E627" s="7"/>
      <c r="F627" s="7"/>
      <c r="G627" s="7"/>
      <c r="H627" s="7"/>
      <c r="I627" s="7"/>
      <c r="J627" s="7"/>
      <c r="K627" s="7"/>
      <c r="L627" s="7"/>
      <c r="M627" s="7"/>
      <c r="N627" s="6"/>
      <c r="O627" s="7"/>
      <c r="P627" s="7"/>
      <c r="Q627" s="7"/>
      <c r="R627" s="7"/>
      <c r="S627" s="7"/>
      <c r="T627" s="7"/>
      <c r="U627" s="7"/>
      <c r="V627" s="7"/>
      <c r="W627" s="7"/>
      <c r="X627" s="7"/>
      <c r="Y627" s="7"/>
    </row>
    <row r="628" spans="1:25" ht="15.75" customHeight="1" x14ac:dyDescent="0.25">
      <c r="A628" s="7"/>
      <c r="B628" s="7"/>
      <c r="C628" s="7"/>
      <c r="D628" s="7"/>
      <c r="E628" s="7"/>
      <c r="F628" s="7"/>
      <c r="G628" s="7"/>
      <c r="H628" s="7"/>
      <c r="I628" s="7"/>
      <c r="J628" s="7"/>
      <c r="K628" s="7"/>
      <c r="L628" s="7"/>
      <c r="M628" s="7"/>
      <c r="N628" s="6"/>
      <c r="O628" s="7"/>
      <c r="P628" s="7"/>
      <c r="Q628" s="7"/>
      <c r="R628" s="7"/>
      <c r="S628" s="7"/>
      <c r="T628" s="7"/>
      <c r="U628" s="7"/>
      <c r="V628" s="7"/>
      <c r="W628" s="7"/>
      <c r="X628" s="7"/>
      <c r="Y628" s="7"/>
    </row>
    <row r="629" spans="1:25" ht="15.75" customHeight="1" x14ac:dyDescent="0.25">
      <c r="A629" s="7"/>
      <c r="B629" s="7"/>
      <c r="C629" s="7"/>
      <c r="D629" s="7"/>
      <c r="E629" s="7"/>
      <c r="F629" s="7"/>
      <c r="G629" s="7"/>
      <c r="H629" s="7"/>
      <c r="I629" s="7"/>
      <c r="J629" s="7"/>
      <c r="K629" s="7"/>
      <c r="L629" s="7"/>
      <c r="M629" s="7"/>
      <c r="N629" s="6"/>
      <c r="O629" s="7"/>
      <c r="P629" s="7"/>
      <c r="Q629" s="7"/>
      <c r="R629" s="7"/>
      <c r="S629" s="7"/>
      <c r="T629" s="7"/>
      <c r="U629" s="7"/>
      <c r="V629" s="7"/>
      <c r="W629" s="7"/>
      <c r="X629" s="7"/>
      <c r="Y629" s="7"/>
    </row>
    <row r="630" spans="1:25" ht="15.75" customHeight="1" x14ac:dyDescent="0.25">
      <c r="A630" s="7"/>
      <c r="B630" s="7"/>
      <c r="C630" s="7"/>
      <c r="D630" s="7"/>
      <c r="E630" s="7"/>
      <c r="F630" s="7"/>
      <c r="G630" s="7"/>
      <c r="H630" s="7"/>
      <c r="I630" s="7"/>
      <c r="J630" s="7"/>
      <c r="K630" s="7"/>
      <c r="L630" s="7"/>
      <c r="M630" s="7"/>
      <c r="N630" s="6"/>
      <c r="O630" s="7"/>
      <c r="P630" s="7"/>
      <c r="Q630" s="7"/>
      <c r="R630" s="7"/>
      <c r="S630" s="7"/>
      <c r="T630" s="7"/>
      <c r="U630" s="7"/>
      <c r="V630" s="7"/>
      <c r="W630" s="7"/>
      <c r="X630" s="7"/>
      <c r="Y630" s="7"/>
    </row>
    <row r="631" spans="1:25" ht="15.75" customHeight="1" x14ac:dyDescent="0.25">
      <c r="A631" s="7"/>
      <c r="B631" s="7"/>
      <c r="C631" s="7"/>
      <c r="D631" s="7"/>
      <c r="E631" s="7"/>
      <c r="F631" s="7"/>
      <c r="G631" s="7"/>
      <c r="H631" s="7"/>
      <c r="I631" s="7"/>
      <c r="J631" s="7"/>
      <c r="K631" s="7"/>
      <c r="L631" s="7"/>
      <c r="M631" s="7"/>
      <c r="N631" s="6"/>
      <c r="O631" s="7"/>
      <c r="P631" s="7"/>
      <c r="Q631" s="7"/>
      <c r="R631" s="7"/>
      <c r="S631" s="7"/>
      <c r="T631" s="7"/>
      <c r="U631" s="7"/>
      <c r="V631" s="7"/>
      <c r="W631" s="7"/>
      <c r="X631" s="7"/>
      <c r="Y631" s="7"/>
    </row>
    <row r="632" spans="1:25" ht="15.75" customHeight="1" x14ac:dyDescent="0.25">
      <c r="A632" s="7"/>
      <c r="B632" s="7"/>
      <c r="C632" s="7"/>
      <c r="D632" s="7"/>
      <c r="E632" s="7"/>
      <c r="F632" s="7"/>
      <c r="G632" s="7"/>
      <c r="H632" s="7"/>
      <c r="I632" s="7"/>
      <c r="J632" s="7"/>
      <c r="K632" s="7"/>
      <c r="L632" s="7"/>
      <c r="M632" s="7"/>
      <c r="N632" s="6"/>
      <c r="O632" s="7"/>
      <c r="P632" s="7"/>
      <c r="Q632" s="7"/>
      <c r="R632" s="7"/>
      <c r="S632" s="7"/>
      <c r="T632" s="7"/>
      <c r="U632" s="7"/>
      <c r="V632" s="7"/>
      <c r="W632" s="7"/>
      <c r="X632" s="7"/>
      <c r="Y632" s="7"/>
    </row>
    <row r="633" spans="1:25" ht="15.75" customHeight="1" x14ac:dyDescent="0.25">
      <c r="A633" s="7"/>
      <c r="B633" s="7"/>
      <c r="C633" s="7"/>
      <c r="D633" s="7"/>
      <c r="E633" s="7"/>
      <c r="F633" s="7"/>
      <c r="G633" s="7"/>
      <c r="H633" s="7"/>
      <c r="I633" s="7"/>
      <c r="J633" s="7"/>
      <c r="K633" s="7"/>
      <c r="L633" s="7"/>
      <c r="M633" s="7"/>
      <c r="N633" s="6"/>
      <c r="O633" s="7"/>
      <c r="P633" s="7"/>
      <c r="Q633" s="7"/>
      <c r="R633" s="7"/>
      <c r="S633" s="7"/>
      <c r="T633" s="7"/>
      <c r="U633" s="7"/>
      <c r="V633" s="7"/>
      <c r="W633" s="7"/>
      <c r="X633" s="7"/>
      <c r="Y633" s="7"/>
    </row>
    <row r="634" spans="1:25" ht="15.75" customHeight="1" x14ac:dyDescent="0.25">
      <c r="A634" s="7"/>
      <c r="B634" s="7"/>
      <c r="C634" s="7"/>
      <c r="D634" s="7"/>
      <c r="E634" s="7"/>
      <c r="F634" s="7"/>
      <c r="G634" s="7"/>
      <c r="H634" s="7"/>
      <c r="I634" s="7"/>
      <c r="J634" s="7"/>
      <c r="K634" s="7"/>
      <c r="L634" s="7"/>
      <c r="M634" s="7"/>
      <c r="N634" s="6"/>
      <c r="O634" s="7"/>
      <c r="P634" s="7"/>
      <c r="Q634" s="7"/>
      <c r="R634" s="7"/>
      <c r="S634" s="7"/>
      <c r="T634" s="7"/>
      <c r="U634" s="7"/>
      <c r="V634" s="7"/>
      <c r="W634" s="7"/>
      <c r="X634" s="7"/>
      <c r="Y634" s="7"/>
    </row>
    <row r="635" spans="1:25" ht="15.75" customHeight="1" x14ac:dyDescent="0.25">
      <c r="A635" s="7"/>
      <c r="B635" s="7"/>
      <c r="C635" s="7"/>
      <c r="D635" s="7"/>
      <c r="E635" s="7"/>
      <c r="F635" s="7"/>
      <c r="G635" s="7"/>
      <c r="H635" s="7"/>
      <c r="I635" s="7"/>
      <c r="J635" s="7"/>
      <c r="K635" s="7"/>
      <c r="L635" s="7"/>
      <c r="M635" s="7"/>
      <c r="N635" s="6"/>
      <c r="O635" s="7"/>
      <c r="P635" s="7"/>
      <c r="Q635" s="7"/>
      <c r="R635" s="7"/>
      <c r="S635" s="7"/>
      <c r="T635" s="7"/>
      <c r="U635" s="7"/>
      <c r="V635" s="7"/>
      <c r="W635" s="7"/>
      <c r="X635" s="7"/>
      <c r="Y635" s="7"/>
    </row>
    <row r="636" spans="1:25" ht="15.75" customHeight="1" x14ac:dyDescent="0.25">
      <c r="A636" s="7"/>
      <c r="B636" s="7"/>
      <c r="C636" s="7"/>
      <c r="D636" s="7"/>
      <c r="E636" s="7"/>
      <c r="F636" s="7"/>
      <c r="G636" s="7"/>
      <c r="H636" s="7"/>
      <c r="I636" s="7"/>
      <c r="J636" s="7"/>
      <c r="K636" s="7"/>
      <c r="L636" s="7"/>
      <c r="M636" s="7"/>
      <c r="N636" s="6"/>
      <c r="O636" s="7"/>
      <c r="P636" s="7"/>
      <c r="Q636" s="7"/>
      <c r="R636" s="7"/>
      <c r="S636" s="7"/>
      <c r="T636" s="7"/>
      <c r="U636" s="7"/>
      <c r="V636" s="7"/>
      <c r="W636" s="7"/>
      <c r="X636" s="7"/>
      <c r="Y636" s="7"/>
    </row>
    <row r="637" spans="1:25" ht="15.75" customHeight="1" x14ac:dyDescent="0.25">
      <c r="A637" s="7"/>
      <c r="B637" s="7"/>
      <c r="C637" s="7"/>
      <c r="D637" s="7"/>
      <c r="E637" s="7"/>
      <c r="F637" s="7"/>
      <c r="G637" s="7"/>
      <c r="H637" s="7"/>
      <c r="I637" s="7"/>
      <c r="J637" s="7"/>
      <c r="K637" s="7"/>
      <c r="L637" s="7"/>
      <c r="M637" s="7"/>
      <c r="N637" s="6"/>
      <c r="O637" s="7"/>
      <c r="P637" s="7"/>
      <c r="Q637" s="7"/>
      <c r="R637" s="7"/>
      <c r="S637" s="7"/>
      <c r="T637" s="7"/>
      <c r="U637" s="7"/>
      <c r="V637" s="7"/>
      <c r="W637" s="7"/>
      <c r="X637" s="7"/>
      <c r="Y637" s="7"/>
    </row>
    <row r="638" spans="1:25" ht="15.75" customHeight="1" x14ac:dyDescent="0.25">
      <c r="A638" s="7"/>
      <c r="B638" s="7"/>
      <c r="C638" s="7"/>
      <c r="D638" s="7"/>
      <c r="E638" s="7"/>
      <c r="F638" s="7"/>
      <c r="G638" s="7"/>
      <c r="H638" s="7"/>
      <c r="I638" s="7"/>
      <c r="J638" s="7"/>
      <c r="K638" s="7"/>
      <c r="L638" s="7"/>
      <c r="M638" s="7"/>
      <c r="N638" s="6"/>
      <c r="O638" s="7"/>
      <c r="P638" s="7"/>
      <c r="Q638" s="7"/>
      <c r="R638" s="7"/>
      <c r="S638" s="7"/>
      <c r="T638" s="7"/>
      <c r="U638" s="7"/>
      <c r="V638" s="7"/>
      <c r="W638" s="7"/>
      <c r="X638" s="7"/>
      <c r="Y638" s="7"/>
    </row>
    <row r="639" spans="1:25" ht="15.75" customHeight="1" x14ac:dyDescent="0.25">
      <c r="A639" s="7"/>
      <c r="B639" s="7"/>
      <c r="C639" s="7"/>
      <c r="D639" s="7"/>
      <c r="E639" s="7"/>
      <c r="F639" s="7"/>
      <c r="G639" s="7"/>
      <c r="H639" s="7"/>
      <c r="I639" s="7"/>
      <c r="J639" s="7"/>
      <c r="K639" s="7"/>
      <c r="L639" s="7"/>
      <c r="M639" s="7"/>
      <c r="N639" s="6"/>
      <c r="O639" s="7"/>
      <c r="P639" s="7"/>
      <c r="Q639" s="7"/>
      <c r="R639" s="7"/>
      <c r="S639" s="7"/>
      <c r="T639" s="7"/>
      <c r="U639" s="7"/>
      <c r="V639" s="7"/>
      <c r="W639" s="7"/>
      <c r="X639" s="7"/>
      <c r="Y639" s="7"/>
    </row>
    <row r="640" spans="1:25" ht="15.75" customHeight="1" x14ac:dyDescent="0.25">
      <c r="A640" s="7"/>
      <c r="B640" s="7"/>
      <c r="C640" s="7"/>
      <c r="D640" s="7"/>
      <c r="E640" s="7"/>
      <c r="F640" s="7"/>
      <c r="G640" s="7"/>
      <c r="H640" s="7"/>
      <c r="I640" s="7"/>
      <c r="J640" s="7"/>
      <c r="K640" s="7"/>
      <c r="L640" s="7"/>
      <c r="M640" s="7"/>
      <c r="N640" s="6"/>
      <c r="O640" s="7"/>
      <c r="P640" s="7"/>
      <c r="Q640" s="7"/>
      <c r="R640" s="7"/>
      <c r="S640" s="7"/>
      <c r="T640" s="7"/>
      <c r="U640" s="7"/>
      <c r="V640" s="7"/>
      <c r="W640" s="7"/>
      <c r="X640" s="7"/>
      <c r="Y640" s="7"/>
    </row>
    <row r="641" spans="1:25" ht="15.75" customHeight="1" x14ac:dyDescent="0.25">
      <c r="A641" s="7"/>
      <c r="B641" s="7"/>
      <c r="C641" s="7"/>
      <c r="D641" s="7"/>
      <c r="E641" s="7"/>
      <c r="F641" s="7"/>
      <c r="G641" s="7"/>
      <c r="H641" s="7"/>
      <c r="I641" s="7"/>
      <c r="J641" s="7"/>
      <c r="K641" s="7"/>
      <c r="L641" s="7"/>
      <c r="M641" s="7"/>
      <c r="N641" s="6"/>
      <c r="O641" s="7"/>
      <c r="P641" s="7"/>
      <c r="Q641" s="7"/>
      <c r="R641" s="7"/>
      <c r="S641" s="7"/>
      <c r="T641" s="7"/>
      <c r="U641" s="7"/>
      <c r="V641" s="7"/>
      <c r="W641" s="7"/>
      <c r="X641" s="7"/>
      <c r="Y641" s="7"/>
    </row>
    <row r="642" spans="1:25" ht="15.75" customHeight="1" x14ac:dyDescent="0.25">
      <c r="A642" s="7"/>
      <c r="B642" s="7"/>
      <c r="C642" s="7"/>
      <c r="D642" s="7"/>
      <c r="E642" s="7"/>
      <c r="F642" s="7"/>
      <c r="G642" s="7"/>
      <c r="H642" s="7"/>
      <c r="I642" s="7"/>
      <c r="J642" s="7"/>
      <c r="K642" s="7"/>
      <c r="L642" s="7"/>
      <c r="M642" s="7"/>
      <c r="N642" s="6"/>
      <c r="O642" s="7"/>
      <c r="P642" s="7"/>
      <c r="Q642" s="7"/>
      <c r="R642" s="7"/>
      <c r="S642" s="7"/>
      <c r="T642" s="7"/>
      <c r="U642" s="7"/>
      <c r="V642" s="7"/>
      <c r="W642" s="7"/>
      <c r="X642" s="7"/>
      <c r="Y642" s="7"/>
    </row>
    <row r="643" spans="1:25" ht="15.75" customHeight="1" x14ac:dyDescent="0.25">
      <c r="A643" s="7"/>
      <c r="B643" s="7"/>
      <c r="C643" s="7"/>
      <c r="D643" s="7"/>
      <c r="E643" s="7"/>
      <c r="F643" s="7"/>
      <c r="G643" s="7"/>
      <c r="H643" s="7"/>
      <c r="I643" s="7"/>
      <c r="J643" s="7"/>
      <c r="K643" s="7"/>
      <c r="L643" s="7"/>
      <c r="M643" s="7"/>
      <c r="N643" s="6"/>
      <c r="O643" s="7"/>
      <c r="P643" s="7"/>
      <c r="Q643" s="7"/>
      <c r="R643" s="7"/>
      <c r="S643" s="7"/>
      <c r="T643" s="7"/>
      <c r="U643" s="7"/>
      <c r="V643" s="7"/>
      <c r="W643" s="7"/>
      <c r="X643" s="7"/>
      <c r="Y643" s="7"/>
    </row>
    <row r="644" spans="1:25" ht="15.75" customHeight="1" x14ac:dyDescent="0.25">
      <c r="A644" s="7"/>
      <c r="B644" s="7"/>
      <c r="C644" s="7"/>
      <c r="D644" s="7"/>
      <c r="E644" s="7"/>
      <c r="F644" s="7"/>
      <c r="G644" s="7"/>
      <c r="H644" s="7"/>
      <c r="I644" s="7"/>
      <c r="J644" s="7"/>
      <c r="K644" s="7"/>
      <c r="L644" s="7"/>
      <c r="M644" s="7"/>
      <c r="N644" s="6"/>
      <c r="O644" s="7"/>
      <c r="P644" s="7"/>
      <c r="Q644" s="7"/>
      <c r="R644" s="7"/>
      <c r="S644" s="7"/>
      <c r="T644" s="7"/>
      <c r="U644" s="7"/>
      <c r="V644" s="7"/>
      <c r="W644" s="7"/>
      <c r="X644" s="7"/>
      <c r="Y644" s="7"/>
    </row>
    <row r="645" spans="1:25" ht="15.75" customHeight="1" x14ac:dyDescent="0.25">
      <c r="A645" s="7"/>
      <c r="B645" s="7"/>
      <c r="C645" s="7"/>
      <c r="D645" s="7"/>
      <c r="E645" s="7"/>
      <c r="F645" s="7"/>
      <c r="G645" s="7"/>
      <c r="H645" s="7"/>
      <c r="I645" s="7"/>
      <c r="J645" s="7"/>
      <c r="K645" s="7"/>
      <c r="L645" s="7"/>
      <c r="M645" s="7"/>
      <c r="N645" s="6"/>
      <c r="O645" s="7"/>
      <c r="P645" s="7"/>
      <c r="Q645" s="7"/>
      <c r="R645" s="7"/>
      <c r="S645" s="7"/>
      <c r="T645" s="7"/>
      <c r="U645" s="7"/>
      <c r="V645" s="7"/>
      <c r="W645" s="7"/>
      <c r="X645" s="7"/>
      <c r="Y645" s="7"/>
    </row>
    <row r="646" spans="1:25" ht="15.75" customHeight="1" x14ac:dyDescent="0.25">
      <c r="A646" s="7"/>
      <c r="B646" s="7"/>
      <c r="C646" s="7"/>
      <c r="D646" s="7"/>
      <c r="E646" s="7"/>
      <c r="F646" s="7"/>
      <c r="G646" s="7"/>
      <c r="H646" s="7"/>
      <c r="I646" s="7"/>
      <c r="J646" s="7"/>
      <c r="K646" s="7"/>
      <c r="L646" s="7"/>
      <c r="M646" s="7"/>
      <c r="N646" s="6"/>
      <c r="O646" s="7"/>
      <c r="P646" s="7"/>
      <c r="Q646" s="7"/>
      <c r="R646" s="7"/>
      <c r="S646" s="7"/>
      <c r="T646" s="7"/>
      <c r="U646" s="7"/>
      <c r="V646" s="7"/>
      <c r="W646" s="7"/>
      <c r="X646" s="7"/>
      <c r="Y646" s="7"/>
    </row>
    <row r="647" spans="1:25" ht="15.75" customHeight="1" x14ac:dyDescent="0.25">
      <c r="A647" s="7"/>
      <c r="B647" s="7"/>
      <c r="C647" s="7"/>
      <c r="D647" s="7"/>
      <c r="E647" s="7"/>
      <c r="F647" s="7"/>
      <c r="G647" s="7"/>
      <c r="H647" s="7"/>
      <c r="I647" s="7"/>
      <c r="J647" s="7"/>
      <c r="K647" s="7"/>
      <c r="L647" s="7"/>
      <c r="M647" s="7"/>
      <c r="N647" s="6"/>
      <c r="O647" s="7"/>
      <c r="P647" s="7"/>
      <c r="Q647" s="7"/>
      <c r="R647" s="7"/>
      <c r="S647" s="7"/>
      <c r="T647" s="7"/>
      <c r="U647" s="7"/>
      <c r="V647" s="7"/>
      <c r="W647" s="7"/>
      <c r="X647" s="7"/>
      <c r="Y647" s="7"/>
    </row>
    <row r="648" spans="1:25" ht="15.75" customHeight="1" x14ac:dyDescent="0.25">
      <c r="A648" s="7"/>
      <c r="B648" s="7"/>
      <c r="C648" s="7"/>
      <c r="D648" s="7"/>
      <c r="E648" s="7"/>
      <c r="F648" s="7"/>
      <c r="G648" s="7"/>
      <c r="H648" s="7"/>
      <c r="I648" s="7"/>
      <c r="J648" s="7"/>
      <c r="K648" s="7"/>
      <c r="L648" s="7"/>
      <c r="M648" s="7"/>
      <c r="N648" s="6"/>
      <c r="O648" s="7"/>
      <c r="P648" s="7"/>
      <c r="Q648" s="7"/>
      <c r="R648" s="7"/>
      <c r="S648" s="7"/>
      <c r="T648" s="7"/>
      <c r="U648" s="7"/>
      <c r="V648" s="7"/>
      <c r="W648" s="7"/>
      <c r="X648" s="7"/>
      <c r="Y648" s="7"/>
    </row>
    <row r="649" spans="1:25" ht="15.75" customHeight="1" x14ac:dyDescent="0.25">
      <c r="A649" s="7"/>
      <c r="B649" s="7"/>
      <c r="C649" s="7"/>
      <c r="D649" s="7"/>
      <c r="E649" s="7"/>
      <c r="F649" s="7"/>
      <c r="G649" s="7"/>
      <c r="H649" s="7"/>
      <c r="I649" s="7"/>
      <c r="J649" s="7"/>
      <c r="K649" s="7"/>
      <c r="L649" s="7"/>
      <c r="M649" s="7"/>
      <c r="N649" s="6"/>
      <c r="O649" s="7"/>
      <c r="P649" s="7"/>
      <c r="Q649" s="7"/>
      <c r="R649" s="7"/>
      <c r="S649" s="7"/>
      <c r="T649" s="7"/>
      <c r="U649" s="7"/>
      <c r="V649" s="7"/>
      <c r="W649" s="7"/>
      <c r="X649" s="7"/>
      <c r="Y649" s="7"/>
    </row>
    <row r="650" spans="1:25" ht="15.75" customHeight="1" x14ac:dyDescent="0.25">
      <c r="A650" s="7"/>
      <c r="B650" s="7"/>
      <c r="C650" s="7"/>
      <c r="D650" s="7"/>
      <c r="E650" s="7"/>
      <c r="F650" s="7"/>
      <c r="G650" s="7"/>
      <c r="H650" s="7"/>
      <c r="I650" s="7"/>
      <c r="J650" s="7"/>
      <c r="K650" s="7"/>
      <c r="L650" s="7"/>
      <c r="M650" s="7"/>
      <c r="N650" s="6"/>
      <c r="O650" s="7"/>
      <c r="P650" s="7"/>
      <c r="Q650" s="7"/>
      <c r="R650" s="7"/>
      <c r="S650" s="7"/>
      <c r="T650" s="7"/>
      <c r="U650" s="7"/>
      <c r="V650" s="7"/>
      <c r="W650" s="7"/>
      <c r="X650" s="7"/>
      <c r="Y650" s="7"/>
    </row>
    <row r="651" spans="1:25" ht="15.75" customHeight="1" x14ac:dyDescent="0.25">
      <c r="A651" s="7"/>
      <c r="B651" s="7"/>
      <c r="C651" s="7"/>
      <c r="D651" s="7"/>
      <c r="E651" s="7"/>
      <c r="F651" s="7"/>
      <c r="G651" s="7"/>
      <c r="H651" s="7"/>
      <c r="I651" s="7"/>
      <c r="J651" s="7"/>
      <c r="K651" s="7"/>
      <c r="L651" s="7"/>
      <c r="M651" s="7"/>
      <c r="N651" s="6"/>
      <c r="O651" s="7"/>
      <c r="P651" s="7"/>
      <c r="Q651" s="7"/>
      <c r="R651" s="7"/>
      <c r="S651" s="7"/>
      <c r="T651" s="7"/>
      <c r="U651" s="7"/>
      <c r="V651" s="7"/>
      <c r="W651" s="7"/>
      <c r="X651" s="7"/>
      <c r="Y651" s="7"/>
    </row>
    <row r="652" spans="1:25" ht="15.75" customHeight="1" x14ac:dyDescent="0.25">
      <c r="A652" s="7"/>
      <c r="B652" s="7"/>
      <c r="C652" s="7"/>
      <c r="D652" s="7"/>
      <c r="E652" s="7"/>
      <c r="F652" s="7"/>
      <c r="G652" s="7"/>
      <c r="H652" s="7"/>
      <c r="I652" s="7"/>
      <c r="J652" s="7"/>
      <c r="K652" s="7"/>
      <c r="L652" s="7"/>
      <c r="M652" s="7"/>
      <c r="N652" s="6"/>
      <c r="O652" s="7"/>
      <c r="P652" s="7"/>
      <c r="Q652" s="7"/>
      <c r="R652" s="7"/>
      <c r="S652" s="7"/>
      <c r="T652" s="7"/>
      <c r="U652" s="7"/>
      <c r="V652" s="7"/>
      <c r="W652" s="7"/>
      <c r="X652" s="7"/>
      <c r="Y652" s="7"/>
    </row>
    <row r="653" spans="1:25" ht="15.75" customHeight="1" x14ac:dyDescent="0.25">
      <c r="A653" s="7"/>
      <c r="B653" s="7"/>
      <c r="C653" s="7"/>
      <c r="D653" s="7"/>
      <c r="E653" s="7"/>
      <c r="F653" s="7"/>
      <c r="G653" s="7"/>
      <c r="H653" s="7"/>
      <c r="I653" s="7"/>
      <c r="J653" s="7"/>
      <c r="K653" s="7"/>
      <c r="L653" s="7"/>
      <c r="M653" s="7"/>
      <c r="N653" s="6"/>
      <c r="O653" s="7"/>
      <c r="P653" s="7"/>
      <c r="Q653" s="7"/>
      <c r="R653" s="7"/>
      <c r="S653" s="7"/>
      <c r="T653" s="7"/>
      <c r="U653" s="7"/>
      <c r="V653" s="7"/>
      <c r="W653" s="7"/>
      <c r="X653" s="7"/>
      <c r="Y653" s="7"/>
    </row>
    <row r="654" spans="1:25" ht="15.75" customHeight="1" x14ac:dyDescent="0.25">
      <c r="A654" s="7"/>
      <c r="B654" s="7"/>
      <c r="C654" s="7"/>
      <c r="D654" s="7"/>
      <c r="E654" s="7"/>
      <c r="F654" s="7"/>
      <c r="G654" s="7"/>
      <c r="H654" s="7"/>
      <c r="I654" s="7"/>
      <c r="J654" s="7"/>
      <c r="K654" s="7"/>
      <c r="L654" s="7"/>
      <c r="M654" s="7"/>
      <c r="N654" s="6"/>
      <c r="O654" s="7"/>
      <c r="P654" s="7"/>
      <c r="Q654" s="7"/>
      <c r="R654" s="7"/>
      <c r="S654" s="7"/>
      <c r="T654" s="7"/>
      <c r="U654" s="7"/>
      <c r="V654" s="7"/>
      <c r="W654" s="7"/>
      <c r="X654" s="7"/>
      <c r="Y654" s="7"/>
    </row>
    <row r="655" spans="1:25" ht="15.75" customHeight="1" x14ac:dyDescent="0.25">
      <c r="A655" s="7"/>
      <c r="B655" s="7"/>
      <c r="C655" s="7"/>
      <c r="D655" s="7"/>
      <c r="E655" s="7"/>
      <c r="F655" s="7"/>
      <c r="G655" s="7"/>
      <c r="H655" s="7"/>
      <c r="I655" s="7"/>
      <c r="J655" s="7"/>
      <c r="K655" s="7"/>
      <c r="L655" s="7"/>
      <c r="M655" s="7"/>
      <c r="N655" s="6"/>
      <c r="O655" s="7"/>
      <c r="P655" s="7"/>
      <c r="Q655" s="7"/>
      <c r="R655" s="7"/>
      <c r="S655" s="7"/>
      <c r="T655" s="7"/>
      <c r="U655" s="7"/>
      <c r="V655" s="7"/>
      <c r="W655" s="7"/>
      <c r="X655" s="7"/>
      <c r="Y655" s="7"/>
    </row>
    <row r="656" spans="1:25" ht="15.75" customHeight="1" x14ac:dyDescent="0.25">
      <c r="A656" s="7"/>
      <c r="B656" s="7"/>
      <c r="C656" s="7"/>
      <c r="D656" s="7"/>
      <c r="E656" s="7"/>
      <c r="F656" s="7"/>
      <c r="G656" s="7"/>
      <c r="H656" s="7"/>
      <c r="I656" s="7"/>
      <c r="J656" s="7"/>
      <c r="K656" s="7"/>
      <c r="L656" s="7"/>
      <c r="M656" s="7"/>
      <c r="N656" s="6"/>
      <c r="O656" s="7"/>
      <c r="P656" s="7"/>
      <c r="Q656" s="7"/>
      <c r="R656" s="7"/>
      <c r="S656" s="7"/>
      <c r="T656" s="7"/>
      <c r="U656" s="7"/>
      <c r="V656" s="7"/>
      <c r="W656" s="7"/>
      <c r="X656" s="7"/>
      <c r="Y656" s="7"/>
    </row>
    <row r="657" spans="1:25" ht="15.75" customHeight="1" x14ac:dyDescent="0.25">
      <c r="A657" s="7"/>
      <c r="B657" s="7"/>
      <c r="C657" s="7"/>
      <c r="D657" s="7"/>
      <c r="E657" s="7"/>
      <c r="F657" s="7"/>
      <c r="G657" s="7"/>
      <c r="H657" s="7"/>
      <c r="I657" s="7"/>
      <c r="J657" s="7"/>
      <c r="K657" s="7"/>
      <c r="L657" s="7"/>
      <c r="M657" s="7"/>
      <c r="N657" s="6"/>
      <c r="O657" s="7"/>
      <c r="P657" s="7"/>
      <c r="Q657" s="7"/>
      <c r="R657" s="7"/>
      <c r="S657" s="7"/>
      <c r="T657" s="7"/>
      <c r="U657" s="7"/>
      <c r="V657" s="7"/>
      <c r="W657" s="7"/>
      <c r="X657" s="7"/>
      <c r="Y657" s="7"/>
    </row>
    <row r="658" spans="1:25" ht="15.75" customHeight="1" x14ac:dyDescent="0.25">
      <c r="A658" s="7"/>
      <c r="B658" s="7"/>
      <c r="C658" s="7"/>
      <c r="D658" s="7"/>
      <c r="E658" s="7"/>
      <c r="F658" s="7"/>
      <c r="G658" s="7"/>
      <c r="H658" s="7"/>
      <c r="I658" s="7"/>
      <c r="J658" s="7"/>
      <c r="K658" s="7"/>
      <c r="L658" s="7"/>
      <c r="M658" s="7"/>
      <c r="N658" s="6"/>
      <c r="O658" s="7"/>
      <c r="P658" s="7"/>
      <c r="Q658" s="7"/>
      <c r="R658" s="7"/>
      <c r="S658" s="7"/>
      <c r="T658" s="7"/>
      <c r="U658" s="7"/>
      <c r="V658" s="7"/>
      <c r="W658" s="7"/>
      <c r="X658" s="7"/>
      <c r="Y658" s="7"/>
    </row>
    <row r="659" spans="1:25" ht="15.75" customHeight="1" x14ac:dyDescent="0.25">
      <c r="A659" s="7"/>
      <c r="B659" s="7"/>
      <c r="C659" s="7"/>
      <c r="D659" s="7"/>
      <c r="E659" s="7"/>
      <c r="F659" s="7"/>
      <c r="G659" s="7"/>
      <c r="H659" s="7"/>
      <c r="I659" s="7"/>
      <c r="J659" s="7"/>
      <c r="K659" s="7"/>
      <c r="L659" s="7"/>
      <c r="M659" s="7"/>
      <c r="N659" s="6"/>
      <c r="O659" s="7"/>
      <c r="P659" s="7"/>
      <c r="Q659" s="7"/>
      <c r="R659" s="7"/>
      <c r="S659" s="7"/>
      <c r="T659" s="7"/>
      <c r="U659" s="7"/>
      <c r="V659" s="7"/>
      <c r="W659" s="7"/>
      <c r="X659" s="7"/>
      <c r="Y659" s="7"/>
    </row>
    <row r="660" spans="1:25" ht="15.75" customHeight="1" x14ac:dyDescent="0.25">
      <c r="A660" s="7"/>
      <c r="B660" s="7"/>
      <c r="C660" s="7"/>
      <c r="D660" s="7"/>
      <c r="E660" s="7"/>
      <c r="F660" s="7"/>
      <c r="G660" s="7"/>
      <c r="H660" s="7"/>
      <c r="I660" s="7"/>
      <c r="J660" s="7"/>
      <c r="K660" s="7"/>
      <c r="L660" s="7"/>
      <c r="M660" s="7"/>
      <c r="N660" s="6"/>
      <c r="O660" s="7"/>
      <c r="P660" s="7"/>
      <c r="Q660" s="7"/>
      <c r="R660" s="7"/>
      <c r="S660" s="7"/>
      <c r="T660" s="7"/>
      <c r="U660" s="7"/>
      <c r="V660" s="7"/>
      <c r="W660" s="7"/>
      <c r="X660" s="7"/>
      <c r="Y660" s="7"/>
    </row>
    <row r="661" spans="1:25" ht="15.75" customHeight="1" x14ac:dyDescent="0.25">
      <c r="A661" s="7"/>
      <c r="B661" s="7"/>
      <c r="C661" s="7"/>
      <c r="D661" s="7"/>
      <c r="E661" s="7"/>
      <c r="F661" s="7"/>
      <c r="G661" s="7"/>
      <c r="H661" s="7"/>
      <c r="I661" s="7"/>
      <c r="J661" s="7"/>
      <c r="K661" s="7"/>
      <c r="L661" s="7"/>
      <c r="M661" s="7"/>
      <c r="N661" s="6"/>
      <c r="O661" s="7"/>
      <c r="P661" s="7"/>
      <c r="Q661" s="7"/>
      <c r="R661" s="7"/>
      <c r="S661" s="7"/>
      <c r="T661" s="7"/>
      <c r="U661" s="7"/>
      <c r="V661" s="7"/>
      <c r="W661" s="7"/>
      <c r="X661" s="7"/>
      <c r="Y661" s="7"/>
    </row>
    <row r="662" spans="1:25" ht="15.75" customHeight="1" x14ac:dyDescent="0.25">
      <c r="A662" s="7"/>
      <c r="B662" s="7"/>
      <c r="C662" s="7"/>
      <c r="D662" s="7"/>
      <c r="E662" s="7"/>
      <c r="F662" s="7"/>
      <c r="G662" s="7"/>
      <c r="H662" s="7"/>
      <c r="I662" s="7"/>
      <c r="J662" s="7"/>
      <c r="K662" s="7"/>
      <c r="L662" s="7"/>
      <c r="M662" s="7"/>
      <c r="N662" s="6"/>
      <c r="O662" s="7"/>
      <c r="P662" s="7"/>
      <c r="Q662" s="7"/>
      <c r="R662" s="7"/>
      <c r="S662" s="7"/>
      <c r="T662" s="7"/>
      <c r="U662" s="7"/>
      <c r="V662" s="7"/>
      <c r="W662" s="7"/>
      <c r="X662" s="7"/>
      <c r="Y662" s="7"/>
    </row>
    <row r="663" spans="1:25" ht="15.75" customHeight="1" x14ac:dyDescent="0.25">
      <c r="A663" s="7"/>
      <c r="B663" s="7"/>
      <c r="C663" s="7"/>
      <c r="D663" s="7"/>
      <c r="E663" s="7"/>
      <c r="F663" s="7"/>
      <c r="G663" s="7"/>
      <c r="H663" s="7"/>
      <c r="I663" s="7"/>
      <c r="J663" s="7"/>
      <c r="K663" s="7"/>
      <c r="L663" s="7"/>
      <c r="M663" s="7"/>
      <c r="N663" s="6"/>
      <c r="O663" s="7"/>
      <c r="P663" s="7"/>
      <c r="Q663" s="7"/>
      <c r="R663" s="7"/>
      <c r="S663" s="7"/>
      <c r="T663" s="7"/>
      <c r="U663" s="7"/>
      <c r="V663" s="7"/>
      <c r="W663" s="7"/>
      <c r="X663" s="7"/>
      <c r="Y663" s="7"/>
    </row>
    <row r="664" spans="1:25" ht="15.75" customHeight="1" x14ac:dyDescent="0.25">
      <c r="A664" s="7"/>
      <c r="B664" s="7"/>
      <c r="C664" s="7"/>
      <c r="D664" s="7"/>
      <c r="E664" s="7"/>
      <c r="F664" s="7"/>
      <c r="G664" s="7"/>
      <c r="H664" s="7"/>
      <c r="I664" s="7"/>
      <c r="J664" s="7"/>
      <c r="K664" s="7"/>
      <c r="L664" s="7"/>
      <c r="M664" s="7"/>
      <c r="N664" s="6"/>
      <c r="O664" s="7"/>
      <c r="P664" s="7"/>
      <c r="Q664" s="7"/>
      <c r="R664" s="7"/>
      <c r="S664" s="7"/>
      <c r="T664" s="7"/>
      <c r="U664" s="7"/>
      <c r="V664" s="7"/>
      <c r="W664" s="7"/>
      <c r="X664" s="7"/>
      <c r="Y664" s="7"/>
    </row>
    <row r="665" spans="1:25" ht="15.75" customHeight="1" x14ac:dyDescent="0.25">
      <c r="A665" s="7"/>
      <c r="B665" s="7"/>
      <c r="C665" s="7"/>
      <c r="D665" s="7"/>
      <c r="E665" s="7"/>
      <c r="F665" s="7"/>
      <c r="G665" s="7"/>
      <c r="H665" s="7"/>
      <c r="I665" s="7"/>
      <c r="J665" s="7"/>
      <c r="K665" s="7"/>
      <c r="L665" s="7"/>
      <c r="M665" s="7"/>
      <c r="N665" s="6"/>
      <c r="O665" s="7"/>
      <c r="P665" s="7"/>
      <c r="Q665" s="7"/>
      <c r="R665" s="7"/>
      <c r="S665" s="7"/>
      <c r="T665" s="7"/>
      <c r="U665" s="7"/>
      <c r="V665" s="7"/>
      <c r="W665" s="7"/>
      <c r="X665" s="7"/>
      <c r="Y665" s="7"/>
    </row>
    <row r="666" spans="1:25" ht="15.75" customHeight="1" x14ac:dyDescent="0.25">
      <c r="A666" s="7"/>
      <c r="B666" s="7"/>
      <c r="C666" s="7"/>
      <c r="D666" s="7"/>
      <c r="E666" s="7"/>
      <c r="F666" s="7"/>
      <c r="G666" s="7"/>
      <c r="H666" s="7"/>
      <c r="I666" s="7"/>
      <c r="J666" s="7"/>
      <c r="K666" s="7"/>
      <c r="L666" s="7"/>
      <c r="M666" s="7"/>
      <c r="N666" s="6"/>
      <c r="O666" s="7"/>
      <c r="P666" s="7"/>
      <c r="Q666" s="7"/>
      <c r="R666" s="7"/>
      <c r="S666" s="7"/>
      <c r="T666" s="7"/>
      <c r="U666" s="7"/>
      <c r="V666" s="7"/>
      <c r="W666" s="7"/>
      <c r="X666" s="7"/>
      <c r="Y666" s="7"/>
    </row>
    <row r="667" spans="1:25" ht="15.75" customHeight="1" x14ac:dyDescent="0.25">
      <c r="A667" s="7"/>
      <c r="B667" s="7"/>
      <c r="C667" s="7"/>
      <c r="D667" s="7"/>
      <c r="E667" s="7"/>
      <c r="F667" s="7"/>
      <c r="G667" s="7"/>
      <c r="H667" s="7"/>
      <c r="I667" s="7"/>
      <c r="J667" s="7"/>
      <c r="K667" s="7"/>
      <c r="L667" s="7"/>
      <c r="M667" s="7"/>
      <c r="N667" s="6"/>
      <c r="O667" s="7"/>
      <c r="P667" s="7"/>
      <c r="Q667" s="7"/>
      <c r="R667" s="7"/>
      <c r="S667" s="7"/>
      <c r="T667" s="7"/>
      <c r="U667" s="7"/>
      <c r="V667" s="7"/>
      <c r="W667" s="7"/>
      <c r="X667" s="7"/>
      <c r="Y667" s="7"/>
    </row>
    <row r="668" spans="1:25" ht="15.75" customHeight="1" x14ac:dyDescent="0.25">
      <c r="A668" s="7"/>
      <c r="B668" s="7"/>
      <c r="C668" s="7"/>
      <c r="D668" s="7"/>
      <c r="E668" s="7"/>
      <c r="F668" s="7"/>
      <c r="G668" s="7"/>
      <c r="H668" s="7"/>
      <c r="I668" s="7"/>
      <c r="J668" s="7"/>
      <c r="K668" s="7"/>
      <c r="L668" s="7"/>
      <c r="M668" s="7"/>
      <c r="N668" s="6"/>
      <c r="O668" s="7"/>
      <c r="P668" s="7"/>
      <c r="Q668" s="7"/>
      <c r="R668" s="7"/>
      <c r="S668" s="7"/>
      <c r="T668" s="7"/>
      <c r="U668" s="7"/>
      <c r="V668" s="7"/>
      <c r="W668" s="7"/>
      <c r="X668" s="7"/>
      <c r="Y668" s="7"/>
    </row>
    <row r="669" spans="1:25" ht="15.75" customHeight="1" x14ac:dyDescent="0.25">
      <c r="A669" s="7"/>
      <c r="B669" s="7"/>
      <c r="C669" s="7"/>
      <c r="D669" s="7"/>
      <c r="E669" s="7"/>
      <c r="F669" s="7"/>
      <c r="G669" s="7"/>
      <c r="H669" s="7"/>
      <c r="I669" s="7"/>
      <c r="J669" s="7"/>
      <c r="K669" s="7"/>
      <c r="L669" s="7"/>
      <c r="M669" s="7"/>
      <c r="N669" s="6"/>
      <c r="O669" s="7"/>
      <c r="P669" s="7"/>
      <c r="Q669" s="7"/>
      <c r="R669" s="7"/>
      <c r="S669" s="7"/>
      <c r="T669" s="7"/>
      <c r="U669" s="7"/>
      <c r="V669" s="7"/>
      <c r="W669" s="7"/>
      <c r="X669" s="7"/>
      <c r="Y669" s="7"/>
    </row>
    <row r="670" spans="1:25" ht="15.75" customHeight="1" x14ac:dyDescent="0.25">
      <c r="A670" s="7"/>
      <c r="B670" s="7"/>
      <c r="C670" s="7"/>
      <c r="D670" s="7"/>
      <c r="E670" s="7"/>
      <c r="F670" s="7"/>
      <c r="G670" s="7"/>
      <c r="H670" s="7"/>
      <c r="I670" s="7"/>
      <c r="J670" s="7"/>
      <c r="K670" s="7"/>
      <c r="L670" s="7"/>
      <c r="M670" s="7"/>
      <c r="N670" s="6"/>
      <c r="O670" s="7"/>
      <c r="P670" s="7"/>
      <c r="Q670" s="7"/>
      <c r="R670" s="7"/>
      <c r="S670" s="7"/>
      <c r="T670" s="7"/>
      <c r="U670" s="7"/>
      <c r="V670" s="7"/>
      <c r="W670" s="7"/>
      <c r="X670" s="7"/>
      <c r="Y670" s="7"/>
    </row>
    <row r="671" spans="1:25" ht="15.75" customHeight="1" x14ac:dyDescent="0.25">
      <c r="A671" s="7"/>
      <c r="B671" s="7"/>
      <c r="C671" s="7"/>
      <c r="D671" s="7"/>
      <c r="E671" s="7"/>
      <c r="F671" s="7"/>
      <c r="G671" s="7"/>
      <c r="H671" s="7"/>
      <c r="I671" s="7"/>
      <c r="J671" s="7"/>
      <c r="K671" s="7"/>
      <c r="L671" s="7"/>
      <c r="M671" s="7"/>
      <c r="N671" s="6"/>
      <c r="O671" s="7"/>
      <c r="P671" s="7"/>
      <c r="Q671" s="7"/>
      <c r="R671" s="7"/>
      <c r="S671" s="7"/>
      <c r="T671" s="7"/>
      <c r="U671" s="7"/>
      <c r="V671" s="7"/>
      <c r="W671" s="7"/>
      <c r="X671" s="7"/>
      <c r="Y671" s="7"/>
    </row>
    <row r="672" spans="1:25" ht="15.75" customHeight="1" x14ac:dyDescent="0.25">
      <c r="A672" s="7"/>
      <c r="B672" s="7"/>
      <c r="C672" s="7"/>
      <c r="D672" s="7"/>
      <c r="E672" s="7"/>
      <c r="F672" s="7"/>
      <c r="G672" s="7"/>
      <c r="H672" s="7"/>
      <c r="I672" s="7"/>
      <c r="J672" s="7"/>
      <c r="K672" s="7"/>
      <c r="L672" s="7"/>
      <c r="M672" s="7"/>
      <c r="N672" s="6"/>
      <c r="O672" s="7"/>
      <c r="P672" s="7"/>
      <c r="Q672" s="7"/>
      <c r="R672" s="7"/>
      <c r="S672" s="7"/>
      <c r="T672" s="7"/>
      <c r="U672" s="7"/>
      <c r="V672" s="7"/>
      <c r="W672" s="7"/>
      <c r="X672" s="7"/>
      <c r="Y672" s="7"/>
    </row>
    <row r="673" spans="1:25" ht="15.75" customHeight="1" x14ac:dyDescent="0.25">
      <c r="A673" s="7"/>
      <c r="B673" s="7"/>
      <c r="C673" s="7"/>
      <c r="D673" s="7"/>
      <c r="E673" s="7"/>
      <c r="F673" s="7"/>
      <c r="G673" s="7"/>
      <c r="H673" s="7"/>
      <c r="I673" s="7"/>
      <c r="J673" s="7"/>
      <c r="K673" s="7"/>
      <c r="L673" s="7"/>
      <c r="M673" s="7"/>
      <c r="N673" s="6"/>
      <c r="O673" s="7"/>
      <c r="P673" s="7"/>
      <c r="Q673" s="7"/>
      <c r="R673" s="7"/>
      <c r="S673" s="7"/>
      <c r="T673" s="7"/>
      <c r="U673" s="7"/>
      <c r="V673" s="7"/>
      <c r="W673" s="7"/>
      <c r="X673" s="7"/>
      <c r="Y673" s="7"/>
    </row>
    <row r="674" spans="1:25" ht="15.75" customHeight="1" x14ac:dyDescent="0.25">
      <c r="A674" s="7"/>
      <c r="B674" s="7"/>
      <c r="C674" s="7"/>
      <c r="D674" s="7"/>
      <c r="E674" s="7"/>
      <c r="F674" s="7"/>
      <c r="G674" s="7"/>
      <c r="H674" s="7"/>
      <c r="I674" s="7"/>
      <c r="J674" s="7"/>
      <c r="K674" s="7"/>
      <c r="L674" s="7"/>
      <c r="M674" s="7"/>
      <c r="N674" s="6"/>
      <c r="O674" s="7"/>
      <c r="P674" s="7"/>
      <c r="Q674" s="7"/>
      <c r="R674" s="7"/>
      <c r="S674" s="7"/>
      <c r="T674" s="7"/>
      <c r="U674" s="7"/>
      <c r="V674" s="7"/>
      <c r="W674" s="7"/>
      <c r="X674" s="7"/>
      <c r="Y674" s="7"/>
    </row>
    <row r="675" spans="1:25" ht="15.75" customHeight="1" x14ac:dyDescent="0.25">
      <c r="A675" s="7"/>
      <c r="B675" s="7"/>
      <c r="C675" s="7"/>
      <c r="D675" s="7"/>
      <c r="E675" s="7"/>
      <c r="F675" s="7"/>
      <c r="G675" s="7"/>
      <c r="H675" s="7"/>
      <c r="I675" s="7"/>
      <c r="J675" s="7"/>
      <c r="K675" s="7"/>
      <c r="L675" s="7"/>
      <c r="M675" s="7"/>
      <c r="N675" s="6"/>
      <c r="O675" s="7"/>
      <c r="P675" s="7"/>
      <c r="Q675" s="7"/>
      <c r="R675" s="7"/>
      <c r="S675" s="7"/>
      <c r="T675" s="7"/>
      <c r="U675" s="7"/>
      <c r="V675" s="7"/>
      <c r="W675" s="7"/>
      <c r="X675" s="7"/>
      <c r="Y675" s="7"/>
    </row>
    <row r="676" spans="1:25" ht="15.75" customHeight="1" x14ac:dyDescent="0.25">
      <c r="A676" s="7"/>
      <c r="B676" s="7"/>
      <c r="C676" s="7"/>
      <c r="D676" s="7"/>
      <c r="E676" s="7"/>
      <c r="F676" s="7"/>
      <c r="G676" s="7"/>
      <c r="H676" s="7"/>
      <c r="I676" s="7"/>
      <c r="J676" s="7"/>
      <c r="K676" s="7"/>
      <c r="L676" s="7"/>
      <c r="M676" s="7"/>
      <c r="N676" s="6"/>
      <c r="O676" s="7"/>
      <c r="P676" s="7"/>
      <c r="Q676" s="7"/>
      <c r="R676" s="7"/>
      <c r="S676" s="7"/>
      <c r="T676" s="7"/>
      <c r="U676" s="7"/>
      <c r="V676" s="7"/>
      <c r="W676" s="7"/>
      <c r="X676" s="7"/>
      <c r="Y676" s="7"/>
    </row>
    <row r="677" spans="1:25" ht="15.75" customHeight="1" x14ac:dyDescent="0.25">
      <c r="A677" s="7"/>
      <c r="B677" s="7"/>
      <c r="C677" s="7"/>
      <c r="D677" s="7"/>
      <c r="E677" s="7"/>
      <c r="F677" s="7"/>
      <c r="G677" s="7"/>
      <c r="H677" s="7"/>
      <c r="I677" s="7"/>
      <c r="J677" s="7"/>
      <c r="K677" s="7"/>
      <c r="L677" s="7"/>
      <c r="M677" s="7"/>
      <c r="N677" s="6"/>
      <c r="O677" s="7"/>
      <c r="P677" s="7"/>
      <c r="Q677" s="7"/>
      <c r="R677" s="7"/>
      <c r="S677" s="7"/>
      <c r="T677" s="7"/>
      <c r="U677" s="7"/>
      <c r="V677" s="7"/>
      <c r="W677" s="7"/>
      <c r="X677" s="7"/>
      <c r="Y677" s="7"/>
    </row>
    <row r="678" spans="1:25" ht="15.75" customHeight="1" x14ac:dyDescent="0.25">
      <c r="A678" s="7"/>
      <c r="B678" s="7"/>
      <c r="C678" s="7"/>
      <c r="D678" s="7"/>
      <c r="E678" s="7"/>
      <c r="F678" s="7"/>
      <c r="G678" s="7"/>
      <c r="H678" s="7"/>
      <c r="I678" s="7"/>
      <c r="J678" s="7"/>
      <c r="K678" s="7"/>
      <c r="L678" s="7"/>
      <c r="M678" s="7"/>
      <c r="N678" s="6"/>
      <c r="O678" s="7"/>
      <c r="P678" s="7"/>
      <c r="Q678" s="7"/>
      <c r="R678" s="7"/>
      <c r="S678" s="7"/>
      <c r="T678" s="7"/>
      <c r="U678" s="7"/>
      <c r="V678" s="7"/>
      <c r="W678" s="7"/>
      <c r="X678" s="7"/>
      <c r="Y678" s="7"/>
    </row>
    <row r="679" spans="1:25" ht="15.75" customHeight="1" x14ac:dyDescent="0.25">
      <c r="A679" s="7"/>
      <c r="B679" s="7"/>
      <c r="C679" s="7"/>
      <c r="D679" s="7"/>
      <c r="E679" s="7"/>
      <c r="F679" s="7"/>
      <c r="G679" s="7"/>
      <c r="H679" s="7"/>
      <c r="I679" s="7"/>
      <c r="J679" s="7"/>
      <c r="K679" s="7"/>
      <c r="L679" s="7"/>
      <c r="M679" s="7"/>
      <c r="N679" s="6"/>
      <c r="O679" s="7"/>
      <c r="P679" s="7"/>
      <c r="Q679" s="7"/>
      <c r="R679" s="7"/>
      <c r="S679" s="7"/>
      <c r="T679" s="7"/>
      <c r="U679" s="7"/>
      <c r="V679" s="7"/>
      <c r="W679" s="7"/>
      <c r="X679" s="7"/>
      <c r="Y679" s="7"/>
    </row>
    <row r="680" spans="1:25" ht="15.75" customHeight="1" x14ac:dyDescent="0.25">
      <c r="A680" s="7"/>
      <c r="B680" s="7"/>
      <c r="C680" s="7"/>
      <c r="D680" s="7"/>
      <c r="E680" s="7"/>
      <c r="F680" s="7"/>
      <c r="G680" s="7"/>
      <c r="H680" s="7"/>
      <c r="I680" s="7"/>
      <c r="J680" s="7"/>
      <c r="K680" s="7"/>
      <c r="L680" s="7"/>
      <c r="M680" s="7"/>
      <c r="N680" s="6"/>
      <c r="O680" s="7"/>
      <c r="P680" s="7"/>
      <c r="Q680" s="7"/>
      <c r="R680" s="7"/>
      <c r="S680" s="7"/>
      <c r="T680" s="7"/>
      <c r="U680" s="7"/>
      <c r="V680" s="7"/>
      <c r="W680" s="7"/>
      <c r="X680" s="7"/>
      <c r="Y680" s="7"/>
    </row>
    <row r="681" spans="1:25" ht="15.75" customHeight="1" x14ac:dyDescent="0.25">
      <c r="A681" s="7"/>
      <c r="B681" s="7"/>
      <c r="C681" s="7"/>
      <c r="D681" s="7"/>
      <c r="E681" s="7"/>
      <c r="F681" s="7"/>
      <c r="G681" s="7"/>
      <c r="H681" s="7"/>
      <c r="I681" s="7"/>
      <c r="J681" s="7"/>
      <c r="K681" s="7"/>
      <c r="L681" s="7"/>
      <c r="M681" s="7"/>
      <c r="N681" s="6"/>
      <c r="O681" s="7"/>
      <c r="P681" s="7"/>
      <c r="Q681" s="7"/>
      <c r="R681" s="7"/>
      <c r="S681" s="7"/>
      <c r="T681" s="7"/>
      <c r="U681" s="7"/>
      <c r="V681" s="7"/>
      <c r="W681" s="7"/>
      <c r="X681" s="7"/>
      <c r="Y681" s="7"/>
    </row>
    <row r="682" spans="1:25" ht="15.75" customHeight="1" x14ac:dyDescent="0.25">
      <c r="A682" s="7"/>
      <c r="B682" s="7"/>
      <c r="C682" s="7"/>
      <c r="D682" s="7"/>
      <c r="E682" s="7"/>
      <c r="F682" s="7"/>
      <c r="G682" s="7"/>
      <c r="H682" s="7"/>
      <c r="I682" s="7"/>
      <c r="J682" s="7"/>
      <c r="K682" s="7"/>
      <c r="L682" s="7"/>
      <c r="M682" s="7"/>
      <c r="N682" s="6"/>
      <c r="O682" s="7"/>
      <c r="P682" s="7"/>
      <c r="Q682" s="7"/>
      <c r="R682" s="7"/>
      <c r="S682" s="7"/>
      <c r="T682" s="7"/>
      <c r="U682" s="7"/>
      <c r="V682" s="7"/>
      <c r="W682" s="7"/>
      <c r="X682" s="7"/>
      <c r="Y682" s="7"/>
    </row>
    <row r="683" spans="1:25" ht="15.75" customHeight="1" x14ac:dyDescent="0.25">
      <c r="A683" s="7"/>
      <c r="B683" s="7"/>
      <c r="C683" s="7"/>
      <c r="D683" s="7"/>
      <c r="E683" s="7"/>
      <c r="F683" s="7"/>
      <c r="G683" s="7"/>
      <c r="H683" s="7"/>
      <c r="I683" s="7"/>
      <c r="J683" s="7"/>
      <c r="K683" s="7"/>
      <c r="L683" s="7"/>
      <c r="M683" s="7"/>
      <c r="N683" s="6"/>
      <c r="O683" s="7"/>
      <c r="P683" s="7"/>
      <c r="Q683" s="7"/>
      <c r="R683" s="7"/>
      <c r="S683" s="7"/>
      <c r="T683" s="7"/>
      <c r="U683" s="7"/>
      <c r="V683" s="7"/>
      <c r="W683" s="7"/>
      <c r="X683" s="7"/>
      <c r="Y683" s="7"/>
    </row>
    <row r="684" spans="1:25" ht="15.75" customHeight="1" x14ac:dyDescent="0.25">
      <c r="A684" s="7"/>
      <c r="B684" s="7"/>
      <c r="C684" s="7"/>
      <c r="D684" s="7"/>
      <c r="E684" s="7"/>
      <c r="F684" s="7"/>
      <c r="G684" s="7"/>
      <c r="H684" s="7"/>
      <c r="I684" s="7"/>
      <c r="J684" s="7"/>
      <c r="K684" s="7"/>
      <c r="L684" s="7"/>
      <c r="M684" s="7"/>
      <c r="N684" s="6"/>
      <c r="O684" s="7"/>
      <c r="P684" s="7"/>
      <c r="Q684" s="7"/>
      <c r="R684" s="7"/>
      <c r="S684" s="7"/>
      <c r="T684" s="7"/>
      <c r="U684" s="7"/>
      <c r="V684" s="7"/>
      <c r="W684" s="7"/>
      <c r="X684" s="7"/>
      <c r="Y684" s="7"/>
    </row>
    <row r="685" spans="1:25" ht="15.75" customHeight="1" x14ac:dyDescent="0.25">
      <c r="A685" s="7"/>
      <c r="B685" s="7"/>
      <c r="C685" s="7"/>
      <c r="D685" s="7"/>
      <c r="E685" s="7"/>
      <c r="F685" s="7"/>
      <c r="G685" s="7"/>
      <c r="H685" s="7"/>
      <c r="I685" s="7"/>
      <c r="J685" s="7"/>
      <c r="K685" s="7"/>
      <c r="L685" s="7"/>
      <c r="M685" s="7"/>
      <c r="N685" s="6"/>
      <c r="O685" s="7"/>
      <c r="P685" s="7"/>
      <c r="Q685" s="7"/>
      <c r="R685" s="7"/>
      <c r="S685" s="7"/>
      <c r="T685" s="7"/>
      <c r="U685" s="7"/>
      <c r="V685" s="7"/>
      <c r="W685" s="7"/>
      <c r="X685" s="7"/>
      <c r="Y685" s="7"/>
    </row>
    <row r="686" spans="1:25" ht="15.75" customHeight="1" x14ac:dyDescent="0.25">
      <c r="A686" s="7"/>
      <c r="B686" s="7"/>
      <c r="C686" s="7"/>
      <c r="D686" s="7"/>
      <c r="E686" s="7"/>
      <c r="F686" s="7"/>
      <c r="G686" s="7"/>
      <c r="H686" s="7"/>
      <c r="I686" s="7"/>
      <c r="J686" s="7"/>
      <c r="K686" s="7"/>
      <c r="L686" s="7"/>
      <c r="M686" s="7"/>
      <c r="N686" s="6"/>
      <c r="O686" s="7"/>
      <c r="P686" s="7"/>
      <c r="Q686" s="7"/>
      <c r="R686" s="7"/>
      <c r="S686" s="7"/>
      <c r="T686" s="7"/>
      <c r="U686" s="7"/>
      <c r="V686" s="7"/>
      <c r="W686" s="7"/>
      <c r="X686" s="7"/>
      <c r="Y686" s="7"/>
    </row>
    <row r="687" spans="1:25" ht="15.75" customHeight="1" x14ac:dyDescent="0.25">
      <c r="A687" s="7"/>
      <c r="B687" s="7"/>
      <c r="C687" s="7"/>
      <c r="D687" s="7"/>
      <c r="E687" s="7"/>
      <c r="F687" s="7"/>
      <c r="G687" s="7"/>
      <c r="H687" s="7"/>
      <c r="I687" s="7"/>
      <c r="J687" s="7"/>
      <c r="K687" s="7"/>
      <c r="L687" s="7"/>
      <c r="M687" s="7"/>
      <c r="N687" s="6"/>
      <c r="O687" s="7"/>
      <c r="P687" s="7"/>
      <c r="Q687" s="7"/>
      <c r="R687" s="7"/>
      <c r="S687" s="7"/>
      <c r="T687" s="7"/>
      <c r="U687" s="7"/>
      <c r="V687" s="7"/>
      <c r="W687" s="7"/>
      <c r="X687" s="7"/>
      <c r="Y687" s="7"/>
    </row>
    <row r="688" spans="1:25" ht="15.75" customHeight="1" x14ac:dyDescent="0.25">
      <c r="A688" s="7"/>
      <c r="B688" s="7"/>
      <c r="C688" s="7"/>
      <c r="D688" s="7"/>
      <c r="E688" s="7"/>
      <c r="F688" s="7"/>
      <c r="G688" s="7"/>
      <c r="H688" s="7"/>
      <c r="I688" s="7"/>
      <c r="J688" s="7"/>
      <c r="K688" s="7"/>
      <c r="L688" s="7"/>
      <c r="M688" s="7"/>
      <c r="N688" s="6"/>
      <c r="O688" s="7"/>
      <c r="P688" s="7"/>
      <c r="Q688" s="7"/>
      <c r="R688" s="7"/>
      <c r="S688" s="7"/>
      <c r="T688" s="7"/>
      <c r="U688" s="7"/>
      <c r="V688" s="7"/>
      <c r="W688" s="7"/>
      <c r="X688" s="7"/>
      <c r="Y688" s="7"/>
    </row>
    <row r="689" spans="1:25" ht="15.75" customHeight="1" x14ac:dyDescent="0.25">
      <c r="A689" s="7"/>
      <c r="B689" s="7"/>
      <c r="C689" s="7"/>
      <c r="D689" s="7"/>
      <c r="E689" s="7"/>
      <c r="F689" s="7"/>
      <c r="G689" s="7"/>
      <c r="H689" s="7"/>
      <c r="I689" s="7"/>
      <c r="J689" s="7"/>
      <c r="K689" s="7"/>
      <c r="L689" s="7"/>
      <c r="M689" s="7"/>
      <c r="N689" s="6"/>
      <c r="O689" s="7"/>
      <c r="P689" s="7"/>
      <c r="Q689" s="7"/>
      <c r="R689" s="7"/>
      <c r="S689" s="7"/>
      <c r="T689" s="7"/>
      <c r="U689" s="7"/>
      <c r="V689" s="7"/>
      <c r="W689" s="7"/>
      <c r="X689" s="7"/>
      <c r="Y689" s="7"/>
    </row>
    <row r="690" spans="1:25" ht="15.75" customHeight="1" x14ac:dyDescent="0.25">
      <c r="A690" s="7"/>
      <c r="B690" s="7"/>
      <c r="C690" s="7"/>
      <c r="D690" s="7"/>
      <c r="E690" s="7"/>
      <c r="F690" s="7"/>
      <c r="G690" s="7"/>
      <c r="H690" s="7"/>
      <c r="I690" s="7"/>
      <c r="J690" s="7"/>
      <c r="K690" s="7"/>
      <c r="L690" s="7"/>
      <c r="M690" s="7"/>
      <c r="N690" s="6"/>
      <c r="O690" s="7"/>
      <c r="P690" s="7"/>
      <c r="Q690" s="7"/>
      <c r="R690" s="7"/>
      <c r="S690" s="7"/>
      <c r="T690" s="7"/>
      <c r="U690" s="7"/>
      <c r="V690" s="7"/>
      <c r="W690" s="7"/>
      <c r="X690" s="7"/>
      <c r="Y690" s="7"/>
    </row>
    <row r="691" spans="1:25" ht="15.75" customHeight="1" x14ac:dyDescent="0.25">
      <c r="A691" s="7"/>
      <c r="B691" s="7"/>
      <c r="C691" s="7"/>
      <c r="D691" s="7"/>
      <c r="E691" s="7"/>
      <c r="F691" s="7"/>
      <c r="G691" s="7"/>
      <c r="H691" s="7"/>
      <c r="I691" s="7"/>
      <c r="J691" s="7"/>
      <c r="K691" s="7"/>
      <c r="L691" s="7"/>
      <c r="M691" s="7"/>
      <c r="N691" s="6"/>
      <c r="O691" s="7"/>
      <c r="P691" s="7"/>
      <c r="Q691" s="7"/>
      <c r="R691" s="7"/>
      <c r="S691" s="7"/>
      <c r="T691" s="7"/>
      <c r="U691" s="7"/>
      <c r="V691" s="7"/>
      <c r="W691" s="7"/>
      <c r="X691" s="7"/>
      <c r="Y691" s="7"/>
    </row>
    <row r="692" spans="1:25" ht="15.75" customHeight="1" x14ac:dyDescent="0.25">
      <c r="A692" s="7"/>
      <c r="B692" s="7"/>
      <c r="C692" s="7"/>
      <c r="D692" s="7"/>
      <c r="E692" s="7"/>
      <c r="F692" s="7"/>
      <c r="G692" s="7"/>
      <c r="H692" s="7"/>
      <c r="I692" s="7"/>
      <c r="J692" s="7"/>
      <c r="K692" s="7"/>
      <c r="L692" s="7"/>
      <c r="M692" s="7"/>
      <c r="N692" s="6"/>
      <c r="O692" s="7"/>
      <c r="P692" s="7"/>
      <c r="Q692" s="7"/>
      <c r="R692" s="7"/>
      <c r="S692" s="7"/>
      <c r="T692" s="7"/>
      <c r="U692" s="7"/>
      <c r="V692" s="7"/>
      <c r="W692" s="7"/>
      <c r="X692" s="7"/>
      <c r="Y692" s="7"/>
    </row>
    <row r="693" spans="1:25" ht="15.75" customHeight="1" x14ac:dyDescent="0.25">
      <c r="A693" s="7"/>
      <c r="B693" s="7"/>
      <c r="C693" s="7"/>
      <c r="D693" s="7"/>
      <c r="E693" s="7"/>
      <c r="F693" s="7"/>
      <c r="G693" s="7"/>
      <c r="H693" s="7"/>
      <c r="I693" s="7"/>
      <c r="J693" s="7"/>
      <c r="K693" s="7"/>
      <c r="L693" s="7"/>
      <c r="M693" s="7"/>
      <c r="N693" s="6"/>
      <c r="O693" s="7"/>
      <c r="P693" s="7"/>
      <c r="Q693" s="7"/>
      <c r="R693" s="7"/>
      <c r="S693" s="7"/>
      <c r="T693" s="7"/>
      <c r="U693" s="7"/>
      <c r="V693" s="7"/>
      <c r="W693" s="7"/>
      <c r="X693" s="7"/>
      <c r="Y693" s="7"/>
    </row>
    <row r="694" spans="1:25" ht="15.75" customHeight="1" x14ac:dyDescent="0.25">
      <c r="A694" s="7"/>
      <c r="B694" s="7"/>
      <c r="C694" s="7"/>
      <c r="D694" s="7"/>
      <c r="E694" s="7"/>
      <c r="F694" s="7"/>
      <c r="G694" s="7"/>
      <c r="H694" s="7"/>
      <c r="I694" s="7"/>
      <c r="J694" s="7"/>
      <c r="K694" s="7"/>
      <c r="L694" s="7"/>
      <c r="M694" s="7"/>
      <c r="N694" s="6"/>
      <c r="O694" s="7"/>
      <c r="P694" s="7"/>
      <c r="Q694" s="7"/>
      <c r="R694" s="7"/>
      <c r="S694" s="7"/>
      <c r="T694" s="7"/>
      <c r="U694" s="7"/>
      <c r="V694" s="7"/>
      <c r="W694" s="7"/>
      <c r="X694" s="7"/>
      <c r="Y694" s="7"/>
    </row>
    <row r="695" spans="1:25" ht="15.75" customHeight="1" x14ac:dyDescent="0.25">
      <c r="A695" s="7"/>
      <c r="B695" s="7"/>
      <c r="C695" s="7"/>
      <c r="D695" s="7"/>
      <c r="E695" s="7"/>
      <c r="F695" s="7"/>
      <c r="G695" s="7"/>
      <c r="H695" s="7"/>
      <c r="I695" s="7"/>
      <c r="J695" s="7"/>
      <c r="K695" s="7"/>
      <c r="L695" s="7"/>
      <c r="M695" s="7"/>
      <c r="N695" s="6"/>
      <c r="O695" s="7"/>
      <c r="P695" s="7"/>
      <c r="Q695" s="7"/>
      <c r="R695" s="7"/>
      <c r="S695" s="7"/>
      <c r="T695" s="7"/>
      <c r="U695" s="7"/>
      <c r="V695" s="7"/>
      <c r="W695" s="7"/>
      <c r="X695" s="7"/>
      <c r="Y695" s="7"/>
    </row>
    <row r="696" spans="1:25" ht="15.75" customHeight="1" x14ac:dyDescent="0.25">
      <c r="A696" s="7"/>
      <c r="B696" s="7"/>
      <c r="C696" s="7"/>
      <c r="D696" s="7"/>
      <c r="E696" s="7"/>
      <c r="F696" s="7"/>
      <c r="G696" s="7"/>
      <c r="H696" s="7"/>
      <c r="I696" s="7"/>
      <c r="J696" s="7"/>
      <c r="K696" s="7"/>
      <c r="L696" s="7"/>
      <c r="M696" s="7"/>
      <c r="N696" s="6"/>
      <c r="O696" s="7"/>
      <c r="P696" s="7"/>
      <c r="Q696" s="7"/>
      <c r="R696" s="7"/>
      <c r="S696" s="7"/>
      <c r="T696" s="7"/>
      <c r="U696" s="7"/>
      <c r="V696" s="7"/>
      <c r="W696" s="7"/>
      <c r="X696" s="7"/>
      <c r="Y696" s="7"/>
    </row>
    <row r="697" spans="1:25" ht="15.75" customHeight="1" x14ac:dyDescent="0.25">
      <c r="A697" s="7"/>
      <c r="B697" s="7"/>
      <c r="C697" s="7"/>
      <c r="D697" s="7"/>
      <c r="E697" s="7"/>
      <c r="F697" s="7"/>
      <c r="G697" s="7"/>
      <c r="H697" s="7"/>
      <c r="I697" s="7"/>
      <c r="J697" s="7"/>
      <c r="K697" s="7"/>
      <c r="L697" s="7"/>
      <c r="M697" s="7"/>
      <c r="N697" s="6"/>
      <c r="O697" s="7"/>
      <c r="P697" s="7"/>
      <c r="Q697" s="7"/>
      <c r="R697" s="7"/>
      <c r="S697" s="7"/>
      <c r="T697" s="7"/>
      <c r="U697" s="7"/>
      <c r="V697" s="7"/>
      <c r="W697" s="7"/>
      <c r="X697" s="7"/>
      <c r="Y697" s="7"/>
    </row>
    <row r="698" spans="1:25" ht="15.75" customHeight="1" x14ac:dyDescent="0.25">
      <c r="A698" s="7"/>
      <c r="B698" s="7"/>
      <c r="C698" s="7"/>
      <c r="D698" s="7"/>
      <c r="E698" s="7"/>
      <c r="F698" s="7"/>
      <c r="G698" s="7"/>
      <c r="H698" s="7"/>
      <c r="I698" s="7"/>
      <c r="J698" s="7"/>
      <c r="K698" s="7"/>
      <c r="L698" s="7"/>
      <c r="M698" s="7"/>
      <c r="N698" s="6"/>
      <c r="O698" s="7"/>
      <c r="P698" s="7"/>
      <c r="Q698" s="7"/>
      <c r="R698" s="7"/>
      <c r="S698" s="7"/>
      <c r="T698" s="7"/>
      <c r="U698" s="7"/>
      <c r="V698" s="7"/>
      <c r="W698" s="7"/>
      <c r="X698" s="7"/>
      <c r="Y698" s="7"/>
    </row>
    <row r="699" spans="1:25" ht="15.75" customHeight="1" x14ac:dyDescent="0.25">
      <c r="A699" s="7"/>
      <c r="B699" s="7"/>
      <c r="C699" s="7"/>
      <c r="D699" s="7"/>
      <c r="E699" s="7"/>
      <c r="F699" s="7"/>
      <c r="G699" s="7"/>
      <c r="H699" s="7"/>
      <c r="I699" s="7"/>
      <c r="J699" s="7"/>
      <c r="K699" s="7"/>
      <c r="L699" s="7"/>
      <c r="M699" s="7"/>
      <c r="N699" s="6"/>
      <c r="O699" s="7"/>
      <c r="P699" s="7"/>
      <c r="Q699" s="7"/>
      <c r="R699" s="7"/>
      <c r="S699" s="7"/>
      <c r="T699" s="7"/>
      <c r="U699" s="7"/>
      <c r="V699" s="7"/>
      <c r="W699" s="7"/>
      <c r="X699" s="7"/>
      <c r="Y699" s="7"/>
    </row>
    <row r="700" spans="1:25" ht="15.75" customHeight="1" x14ac:dyDescent="0.25">
      <c r="A700" s="7"/>
      <c r="B700" s="7"/>
      <c r="C700" s="7"/>
      <c r="D700" s="7"/>
      <c r="E700" s="7"/>
      <c r="F700" s="7"/>
      <c r="G700" s="7"/>
      <c r="H700" s="7"/>
      <c r="I700" s="7"/>
      <c r="J700" s="7"/>
      <c r="K700" s="7"/>
      <c r="L700" s="7"/>
      <c r="M700" s="7"/>
      <c r="N700" s="6"/>
      <c r="O700" s="7"/>
      <c r="P700" s="7"/>
      <c r="Q700" s="7"/>
      <c r="R700" s="7"/>
      <c r="S700" s="7"/>
      <c r="T700" s="7"/>
      <c r="U700" s="7"/>
      <c r="V700" s="7"/>
      <c r="W700" s="7"/>
      <c r="X700" s="7"/>
      <c r="Y700" s="7"/>
    </row>
    <row r="701" spans="1:25" ht="15.75" customHeight="1" x14ac:dyDescent="0.25">
      <c r="A701" s="7"/>
      <c r="B701" s="7"/>
      <c r="C701" s="7"/>
      <c r="D701" s="7"/>
      <c r="E701" s="7"/>
      <c r="F701" s="7"/>
      <c r="G701" s="7"/>
      <c r="H701" s="7"/>
      <c r="I701" s="7"/>
      <c r="J701" s="7"/>
      <c r="K701" s="7"/>
      <c r="L701" s="7"/>
      <c r="M701" s="7"/>
      <c r="N701" s="6"/>
      <c r="O701" s="7"/>
      <c r="P701" s="7"/>
      <c r="Q701" s="7"/>
      <c r="R701" s="7"/>
      <c r="S701" s="7"/>
      <c r="T701" s="7"/>
      <c r="U701" s="7"/>
      <c r="V701" s="7"/>
      <c r="W701" s="7"/>
      <c r="X701" s="7"/>
      <c r="Y701" s="7"/>
    </row>
    <row r="702" spans="1:25" ht="15.75" customHeight="1" x14ac:dyDescent="0.25">
      <c r="A702" s="7"/>
      <c r="B702" s="7"/>
      <c r="C702" s="7"/>
      <c r="D702" s="7"/>
      <c r="E702" s="7"/>
      <c r="F702" s="7"/>
      <c r="G702" s="7"/>
      <c r="H702" s="7"/>
      <c r="I702" s="7"/>
      <c r="J702" s="7"/>
      <c r="K702" s="7"/>
      <c r="L702" s="7"/>
      <c r="M702" s="7"/>
      <c r="N702" s="6"/>
      <c r="O702" s="7"/>
      <c r="P702" s="7"/>
      <c r="Q702" s="7"/>
      <c r="R702" s="7"/>
      <c r="S702" s="7"/>
      <c r="T702" s="7"/>
      <c r="U702" s="7"/>
      <c r="V702" s="7"/>
      <c r="W702" s="7"/>
      <c r="X702" s="7"/>
      <c r="Y702" s="7"/>
    </row>
    <row r="703" spans="1:25" ht="15.75" customHeight="1" x14ac:dyDescent="0.25">
      <c r="A703" s="7"/>
      <c r="B703" s="7"/>
      <c r="C703" s="7"/>
      <c r="D703" s="7"/>
      <c r="E703" s="7"/>
      <c r="F703" s="7"/>
      <c r="G703" s="7"/>
      <c r="H703" s="7"/>
      <c r="I703" s="7"/>
      <c r="J703" s="7"/>
      <c r="K703" s="7"/>
      <c r="L703" s="7"/>
      <c r="M703" s="7"/>
      <c r="N703" s="6"/>
      <c r="O703" s="7"/>
      <c r="P703" s="7"/>
      <c r="Q703" s="7"/>
      <c r="R703" s="7"/>
      <c r="S703" s="7"/>
      <c r="T703" s="7"/>
      <c r="U703" s="7"/>
      <c r="V703" s="7"/>
      <c r="W703" s="7"/>
      <c r="X703" s="7"/>
      <c r="Y703" s="7"/>
    </row>
    <row r="704" spans="1:25" ht="15.75" customHeight="1" x14ac:dyDescent="0.25">
      <c r="A704" s="7"/>
      <c r="B704" s="7"/>
      <c r="C704" s="7"/>
      <c r="D704" s="7"/>
      <c r="E704" s="7"/>
      <c r="F704" s="7"/>
      <c r="G704" s="7"/>
      <c r="H704" s="7"/>
      <c r="I704" s="7"/>
      <c r="J704" s="7"/>
      <c r="K704" s="7"/>
      <c r="L704" s="7"/>
      <c r="M704" s="7"/>
      <c r="N704" s="6"/>
      <c r="O704" s="7"/>
      <c r="P704" s="7"/>
      <c r="Q704" s="7"/>
      <c r="R704" s="7"/>
      <c r="S704" s="7"/>
      <c r="T704" s="7"/>
      <c r="U704" s="7"/>
      <c r="V704" s="7"/>
      <c r="W704" s="7"/>
      <c r="X704" s="7"/>
      <c r="Y704" s="7"/>
    </row>
    <row r="705" spans="1:25" ht="15.75" customHeight="1" x14ac:dyDescent="0.25">
      <c r="A705" s="7"/>
      <c r="B705" s="7"/>
      <c r="C705" s="7"/>
      <c r="D705" s="7"/>
      <c r="E705" s="7"/>
      <c r="F705" s="7"/>
      <c r="G705" s="7"/>
      <c r="H705" s="7"/>
      <c r="I705" s="7"/>
      <c r="J705" s="7"/>
      <c r="K705" s="7"/>
      <c r="L705" s="7"/>
      <c r="M705" s="7"/>
      <c r="N705" s="6"/>
      <c r="O705" s="7"/>
      <c r="P705" s="7"/>
      <c r="Q705" s="7"/>
      <c r="R705" s="7"/>
      <c r="S705" s="7"/>
      <c r="T705" s="7"/>
      <c r="U705" s="7"/>
      <c r="V705" s="7"/>
      <c r="W705" s="7"/>
      <c r="X705" s="7"/>
      <c r="Y705" s="7"/>
    </row>
    <row r="706" spans="1:25" ht="15.75" customHeight="1" x14ac:dyDescent="0.25">
      <c r="A706" s="7"/>
      <c r="B706" s="7"/>
      <c r="C706" s="7"/>
      <c r="D706" s="7"/>
      <c r="E706" s="7"/>
      <c r="F706" s="7"/>
      <c r="G706" s="7"/>
      <c r="H706" s="7"/>
      <c r="I706" s="7"/>
      <c r="J706" s="7"/>
      <c r="K706" s="7"/>
      <c r="L706" s="7"/>
      <c r="M706" s="7"/>
      <c r="N706" s="6"/>
      <c r="O706" s="7"/>
      <c r="P706" s="7"/>
      <c r="Q706" s="7"/>
      <c r="R706" s="7"/>
      <c r="S706" s="7"/>
      <c r="T706" s="7"/>
      <c r="U706" s="7"/>
      <c r="V706" s="7"/>
      <c r="W706" s="7"/>
      <c r="X706" s="7"/>
      <c r="Y706" s="7"/>
    </row>
    <row r="707" spans="1:25" ht="15.75" customHeight="1" x14ac:dyDescent="0.25">
      <c r="A707" s="7"/>
      <c r="B707" s="7"/>
      <c r="C707" s="7"/>
      <c r="D707" s="7"/>
      <c r="E707" s="7"/>
      <c r="F707" s="7"/>
      <c r="G707" s="7"/>
      <c r="H707" s="7"/>
      <c r="I707" s="7"/>
      <c r="J707" s="7"/>
      <c r="K707" s="7"/>
      <c r="L707" s="7"/>
      <c r="M707" s="7"/>
      <c r="N707" s="6"/>
      <c r="O707" s="7"/>
      <c r="P707" s="7"/>
      <c r="Q707" s="7"/>
      <c r="R707" s="7"/>
      <c r="S707" s="7"/>
      <c r="T707" s="7"/>
      <c r="U707" s="7"/>
      <c r="V707" s="7"/>
      <c r="W707" s="7"/>
      <c r="X707" s="7"/>
      <c r="Y707" s="7"/>
    </row>
    <row r="708" spans="1:25" ht="15.75" customHeight="1" x14ac:dyDescent="0.25">
      <c r="A708" s="7"/>
      <c r="B708" s="7"/>
      <c r="C708" s="7"/>
      <c r="D708" s="7"/>
      <c r="E708" s="7"/>
      <c r="F708" s="7"/>
      <c r="G708" s="7"/>
      <c r="H708" s="7"/>
      <c r="I708" s="7"/>
      <c r="J708" s="7"/>
      <c r="K708" s="7"/>
      <c r="L708" s="7"/>
      <c r="M708" s="7"/>
      <c r="N708" s="6"/>
      <c r="O708" s="7"/>
      <c r="P708" s="7"/>
      <c r="Q708" s="7"/>
      <c r="R708" s="7"/>
      <c r="S708" s="7"/>
      <c r="T708" s="7"/>
      <c r="U708" s="7"/>
      <c r="V708" s="7"/>
      <c r="W708" s="7"/>
      <c r="X708" s="7"/>
      <c r="Y708" s="7"/>
    </row>
    <row r="709" spans="1:25" ht="15.75" customHeight="1" x14ac:dyDescent="0.25">
      <c r="A709" s="7"/>
      <c r="B709" s="7"/>
      <c r="C709" s="7"/>
      <c r="D709" s="7"/>
      <c r="E709" s="7"/>
      <c r="F709" s="7"/>
      <c r="G709" s="7"/>
      <c r="H709" s="7"/>
      <c r="I709" s="7"/>
      <c r="J709" s="7"/>
      <c r="K709" s="7"/>
      <c r="L709" s="7"/>
      <c r="M709" s="7"/>
      <c r="N709" s="6"/>
      <c r="O709" s="7"/>
      <c r="P709" s="7"/>
      <c r="Q709" s="7"/>
      <c r="R709" s="7"/>
      <c r="S709" s="7"/>
      <c r="T709" s="7"/>
      <c r="U709" s="7"/>
      <c r="V709" s="7"/>
      <c r="W709" s="7"/>
      <c r="X709" s="7"/>
      <c r="Y709" s="7"/>
    </row>
    <row r="710" spans="1:25" ht="15.75" customHeight="1" x14ac:dyDescent="0.25">
      <c r="A710" s="7"/>
      <c r="B710" s="7"/>
      <c r="C710" s="7"/>
      <c r="D710" s="7"/>
      <c r="E710" s="7"/>
      <c r="F710" s="7"/>
      <c r="G710" s="7"/>
      <c r="H710" s="7"/>
      <c r="I710" s="7"/>
      <c r="J710" s="7"/>
      <c r="K710" s="7"/>
      <c r="L710" s="7"/>
      <c r="M710" s="7"/>
      <c r="N710" s="6"/>
      <c r="O710" s="7"/>
      <c r="P710" s="7"/>
      <c r="Q710" s="7"/>
      <c r="R710" s="7"/>
      <c r="S710" s="7"/>
      <c r="T710" s="7"/>
      <c r="U710" s="7"/>
      <c r="V710" s="7"/>
      <c r="W710" s="7"/>
      <c r="X710" s="7"/>
      <c r="Y710" s="7"/>
    </row>
    <row r="711" spans="1:25" ht="15.75" customHeight="1" x14ac:dyDescent="0.25">
      <c r="A711" s="7"/>
      <c r="B711" s="7"/>
      <c r="C711" s="7"/>
      <c r="D711" s="7"/>
      <c r="E711" s="7"/>
      <c r="F711" s="7"/>
      <c r="G711" s="7"/>
      <c r="H711" s="7"/>
      <c r="I711" s="7"/>
      <c r="J711" s="7"/>
      <c r="K711" s="7"/>
      <c r="L711" s="7"/>
      <c r="M711" s="7"/>
      <c r="N711" s="6"/>
      <c r="O711" s="7"/>
      <c r="P711" s="7"/>
      <c r="Q711" s="7"/>
      <c r="R711" s="7"/>
      <c r="S711" s="7"/>
      <c r="T711" s="7"/>
      <c r="U711" s="7"/>
      <c r="V711" s="7"/>
      <c r="W711" s="7"/>
      <c r="X711" s="7"/>
      <c r="Y711" s="7"/>
    </row>
    <row r="712" spans="1:25" ht="15.75" customHeight="1" x14ac:dyDescent="0.25">
      <c r="A712" s="7"/>
      <c r="B712" s="7"/>
      <c r="C712" s="7"/>
      <c r="D712" s="7"/>
      <c r="E712" s="7"/>
      <c r="F712" s="7"/>
      <c r="G712" s="7"/>
      <c r="H712" s="7"/>
      <c r="I712" s="7"/>
      <c r="J712" s="7"/>
      <c r="K712" s="7"/>
      <c r="L712" s="7"/>
      <c r="M712" s="7"/>
      <c r="N712" s="6"/>
      <c r="O712" s="7"/>
      <c r="P712" s="7"/>
      <c r="Q712" s="7"/>
      <c r="R712" s="7"/>
      <c r="S712" s="7"/>
      <c r="T712" s="7"/>
      <c r="U712" s="7"/>
      <c r="V712" s="7"/>
      <c r="W712" s="7"/>
      <c r="X712" s="7"/>
      <c r="Y712" s="7"/>
    </row>
    <row r="713" spans="1:25" ht="15.75" customHeight="1" x14ac:dyDescent="0.25">
      <c r="A713" s="7"/>
      <c r="B713" s="7"/>
      <c r="C713" s="7"/>
      <c r="D713" s="7"/>
      <c r="E713" s="7"/>
      <c r="F713" s="7"/>
      <c r="G713" s="7"/>
      <c r="H713" s="7"/>
      <c r="I713" s="7"/>
      <c r="J713" s="7"/>
      <c r="K713" s="7"/>
      <c r="L713" s="7"/>
      <c r="M713" s="7"/>
      <c r="N713" s="6"/>
      <c r="O713" s="7"/>
      <c r="P713" s="7"/>
      <c r="Q713" s="7"/>
      <c r="R713" s="7"/>
      <c r="S713" s="7"/>
      <c r="T713" s="7"/>
      <c r="U713" s="7"/>
      <c r="V713" s="7"/>
      <c r="W713" s="7"/>
      <c r="X713" s="7"/>
      <c r="Y713" s="7"/>
    </row>
    <row r="714" spans="1:25" ht="15.75" customHeight="1" x14ac:dyDescent="0.25">
      <c r="A714" s="7"/>
      <c r="B714" s="7"/>
      <c r="C714" s="7"/>
      <c r="D714" s="7"/>
      <c r="E714" s="7"/>
      <c r="F714" s="7"/>
      <c r="G714" s="7"/>
      <c r="H714" s="7"/>
      <c r="I714" s="7"/>
      <c r="J714" s="7"/>
      <c r="K714" s="7"/>
      <c r="L714" s="7"/>
      <c r="M714" s="7"/>
      <c r="N714" s="6"/>
      <c r="O714" s="7"/>
      <c r="P714" s="7"/>
      <c r="Q714" s="7"/>
      <c r="R714" s="7"/>
      <c r="S714" s="7"/>
      <c r="T714" s="7"/>
      <c r="U714" s="7"/>
      <c r="V714" s="7"/>
      <c r="W714" s="7"/>
      <c r="X714" s="7"/>
      <c r="Y714" s="7"/>
    </row>
    <row r="715" spans="1:25" ht="15.75" customHeight="1" x14ac:dyDescent="0.25">
      <c r="A715" s="7"/>
      <c r="B715" s="7"/>
      <c r="C715" s="7"/>
      <c r="D715" s="7"/>
      <c r="E715" s="7"/>
      <c r="F715" s="7"/>
      <c r="G715" s="7"/>
      <c r="H715" s="7"/>
      <c r="I715" s="7"/>
      <c r="J715" s="7"/>
      <c r="K715" s="7"/>
      <c r="L715" s="7"/>
      <c r="M715" s="7"/>
      <c r="N715" s="6"/>
      <c r="O715" s="7"/>
      <c r="P715" s="7"/>
      <c r="Q715" s="7"/>
      <c r="R715" s="7"/>
      <c r="S715" s="7"/>
      <c r="T715" s="7"/>
      <c r="U715" s="7"/>
      <c r="V715" s="7"/>
      <c r="W715" s="7"/>
      <c r="X715" s="7"/>
      <c r="Y715" s="7"/>
    </row>
    <row r="716" spans="1:25" ht="15.75" customHeight="1" x14ac:dyDescent="0.25">
      <c r="A716" s="7"/>
      <c r="B716" s="7"/>
      <c r="C716" s="7"/>
      <c r="D716" s="7"/>
      <c r="E716" s="7"/>
      <c r="F716" s="7"/>
      <c r="G716" s="7"/>
      <c r="H716" s="7"/>
      <c r="I716" s="7"/>
      <c r="J716" s="7"/>
      <c r="K716" s="7"/>
      <c r="L716" s="7"/>
      <c r="M716" s="7"/>
      <c r="N716" s="6"/>
      <c r="O716" s="7"/>
      <c r="P716" s="7"/>
      <c r="Q716" s="7"/>
      <c r="R716" s="7"/>
      <c r="S716" s="7"/>
      <c r="T716" s="7"/>
      <c r="U716" s="7"/>
      <c r="V716" s="7"/>
      <c r="W716" s="7"/>
      <c r="X716" s="7"/>
      <c r="Y716" s="7"/>
    </row>
    <row r="717" spans="1:25" ht="15.75" customHeight="1" x14ac:dyDescent="0.25">
      <c r="A717" s="7"/>
      <c r="B717" s="7"/>
      <c r="C717" s="7"/>
      <c r="D717" s="7"/>
      <c r="E717" s="7"/>
      <c r="F717" s="7"/>
      <c r="G717" s="7"/>
      <c r="H717" s="7"/>
      <c r="I717" s="7"/>
      <c r="J717" s="7"/>
      <c r="K717" s="7"/>
      <c r="L717" s="7"/>
      <c r="M717" s="7"/>
      <c r="N717" s="6"/>
      <c r="O717" s="7"/>
      <c r="P717" s="7"/>
      <c r="Q717" s="7"/>
      <c r="R717" s="7"/>
      <c r="S717" s="7"/>
      <c r="T717" s="7"/>
      <c r="U717" s="7"/>
      <c r="V717" s="7"/>
      <c r="W717" s="7"/>
      <c r="X717" s="7"/>
      <c r="Y717" s="7"/>
    </row>
    <row r="718" spans="1:25" ht="15.75" customHeight="1" x14ac:dyDescent="0.25">
      <c r="A718" s="7"/>
      <c r="B718" s="7"/>
      <c r="C718" s="7"/>
      <c r="D718" s="7"/>
      <c r="E718" s="7"/>
      <c r="F718" s="7"/>
      <c r="G718" s="7"/>
      <c r="H718" s="7"/>
      <c r="I718" s="7"/>
      <c r="J718" s="7"/>
      <c r="K718" s="7"/>
      <c r="L718" s="7"/>
      <c r="M718" s="7"/>
      <c r="N718" s="6"/>
      <c r="O718" s="7"/>
      <c r="P718" s="7"/>
      <c r="Q718" s="7"/>
      <c r="R718" s="7"/>
      <c r="S718" s="7"/>
      <c r="T718" s="7"/>
      <c r="U718" s="7"/>
      <c r="V718" s="7"/>
      <c r="W718" s="7"/>
      <c r="X718" s="7"/>
      <c r="Y718" s="7"/>
    </row>
    <row r="719" spans="1:25" ht="15.75" customHeight="1" x14ac:dyDescent="0.25">
      <c r="A719" s="7"/>
      <c r="B719" s="7"/>
      <c r="C719" s="7"/>
      <c r="D719" s="7"/>
      <c r="E719" s="7"/>
      <c r="F719" s="7"/>
      <c r="G719" s="7"/>
      <c r="H719" s="7"/>
      <c r="I719" s="7"/>
      <c r="J719" s="7"/>
      <c r="K719" s="7"/>
      <c r="L719" s="7"/>
      <c r="M719" s="7"/>
      <c r="N719" s="6"/>
      <c r="O719" s="7"/>
      <c r="P719" s="7"/>
      <c r="Q719" s="7"/>
      <c r="R719" s="7"/>
      <c r="S719" s="7"/>
      <c r="T719" s="7"/>
      <c r="U719" s="7"/>
      <c r="V719" s="7"/>
      <c r="W719" s="7"/>
      <c r="X719" s="7"/>
      <c r="Y719" s="7"/>
    </row>
    <row r="720" spans="1:25" ht="15.75" customHeight="1" x14ac:dyDescent="0.25">
      <c r="A720" s="7"/>
      <c r="B720" s="7"/>
      <c r="C720" s="7"/>
      <c r="D720" s="7"/>
      <c r="E720" s="7"/>
      <c r="F720" s="7"/>
      <c r="G720" s="7"/>
      <c r="H720" s="7"/>
      <c r="I720" s="7"/>
      <c r="J720" s="7"/>
      <c r="K720" s="7"/>
      <c r="L720" s="7"/>
      <c r="M720" s="7"/>
      <c r="N720" s="6"/>
      <c r="O720" s="7"/>
      <c r="P720" s="7"/>
      <c r="Q720" s="7"/>
      <c r="R720" s="7"/>
      <c r="S720" s="7"/>
      <c r="T720" s="7"/>
      <c r="U720" s="7"/>
      <c r="V720" s="7"/>
      <c r="W720" s="7"/>
      <c r="X720" s="7"/>
      <c r="Y720" s="7"/>
    </row>
    <row r="721" spans="1:25" ht="15.75" customHeight="1" x14ac:dyDescent="0.25">
      <c r="A721" s="7"/>
      <c r="B721" s="7"/>
      <c r="C721" s="7"/>
      <c r="D721" s="7"/>
      <c r="E721" s="7"/>
      <c r="F721" s="7"/>
      <c r="G721" s="7"/>
      <c r="H721" s="7"/>
      <c r="I721" s="7"/>
      <c r="J721" s="7"/>
      <c r="K721" s="7"/>
      <c r="L721" s="7"/>
      <c r="M721" s="7"/>
      <c r="N721" s="6"/>
      <c r="O721" s="7"/>
      <c r="P721" s="7"/>
      <c r="Q721" s="7"/>
      <c r="R721" s="7"/>
      <c r="S721" s="7"/>
      <c r="T721" s="7"/>
      <c r="U721" s="7"/>
      <c r="V721" s="7"/>
      <c r="W721" s="7"/>
      <c r="X721" s="7"/>
      <c r="Y721" s="7"/>
    </row>
    <row r="722" spans="1:25" ht="15.75" customHeight="1" x14ac:dyDescent="0.25">
      <c r="A722" s="7"/>
      <c r="B722" s="7"/>
      <c r="C722" s="7"/>
      <c r="D722" s="7"/>
      <c r="E722" s="7"/>
      <c r="F722" s="7"/>
      <c r="G722" s="7"/>
      <c r="H722" s="7"/>
      <c r="I722" s="7"/>
      <c r="J722" s="7"/>
      <c r="K722" s="7"/>
      <c r="L722" s="7"/>
      <c r="M722" s="7"/>
      <c r="N722" s="6"/>
      <c r="O722" s="7"/>
      <c r="P722" s="7"/>
      <c r="Q722" s="7"/>
      <c r="R722" s="7"/>
      <c r="S722" s="7"/>
      <c r="T722" s="7"/>
      <c r="U722" s="7"/>
      <c r="V722" s="7"/>
      <c r="W722" s="7"/>
      <c r="X722" s="7"/>
      <c r="Y722" s="7"/>
    </row>
    <row r="723" spans="1:25" ht="15.75" customHeight="1" x14ac:dyDescent="0.25">
      <c r="A723" s="7"/>
      <c r="B723" s="7"/>
      <c r="C723" s="7"/>
      <c r="D723" s="7"/>
      <c r="E723" s="7"/>
      <c r="F723" s="7"/>
      <c r="G723" s="7"/>
      <c r="H723" s="7"/>
      <c r="I723" s="7"/>
      <c r="J723" s="7"/>
      <c r="K723" s="7"/>
      <c r="L723" s="7"/>
      <c r="M723" s="7"/>
      <c r="N723" s="6"/>
      <c r="O723" s="7"/>
      <c r="P723" s="7"/>
      <c r="Q723" s="7"/>
      <c r="R723" s="7"/>
      <c r="S723" s="7"/>
      <c r="T723" s="7"/>
      <c r="U723" s="7"/>
      <c r="V723" s="7"/>
      <c r="W723" s="7"/>
      <c r="X723" s="7"/>
      <c r="Y723" s="7"/>
    </row>
    <row r="724" spans="1:25" ht="15.75" customHeight="1" x14ac:dyDescent="0.25">
      <c r="A724" s="7"/>
      <c r="B724" s="7"/>
      <c r="C724" s="7"/>
      <c r="D724" s="7"/>
      <c r="E724" s="7"/>
      <c r="F724" s="7"/>
      <c r="G724" s="7"/>
      <c r="H724" s="7"/>
      <c r="I724" s="7"/>
      <c r="J724" s="7"/>
      <c r="K724" s="7"/>
      <c r="L724" s="7"/>
      <c r="M724" s="7"/>
      <c r="N724" s="6"/>
      <c r="O724" s="7"/>
      <c r="P724" s="7"/>
      <c r="Q724" s="7"/>
      <c r="R724" s="7"/>
      <c r="S724" s="7"/>
      <c r="T724" s="7"/>
      <c r="U724" s="7"/>
      <c r="V724" s="7"/>
      <c r="W724" s="7"/>
      <c r="X724" s="7"/>
      <c r="Y724" s="7"/>
    </row>
    <row r="725" spans="1:25" ht="15.75" customHeight="1" x14ac:dyDescent="0.25">
      <c r="A725" s="7"/>
      <c r="B725" s="7"/>
      <c r="C725" s="7"/>
      <c r="D725" s="7"/>
      <c r="E725" s="7"/>
      <c r="F725" s="7"/>
      <c r="G725" s="7"/>
      <c r="H725" s="7"/>
      <c r="I725" s="7"/>
      <c r="J725" s="7"/>
      <c r="K725" s="7"/>
      <c r="L725" s="7"/>
      <c r="M725" s="7"/>
      <c r="N725" s="6"/>
      <c r="O725" s="7"/>
      <c r="P725" s="7"/>
      <c r="Q725" s="7"/>
      <c r="R725" s="7"/>
      <c r="S725" s="7"/>
      <c r="T725" s="7"/>
      <c r="U725" s="7"/>
      <c r="V725" s="7"/>
      <c r="W725" s="7"/>
      <c r="X725" s="7"/>
      <c r="Y725" s="7"/>
    </row>
    <row r="726" spans="1:25" ht="15.75" customHeight="1" x14ac:dyDescent="0.25">
      <c r="A726" s="7"/>
      <c r="B726" s="7"/>
      <c r="C726" s="7"/>
      <c r="D726" s="7"/>
      <c r="E726" s="7"/>
      <c r="F726" s="7"/>
      <c r="G726" s="7"/>
      <c r="H726" s="7"/>
      <c r="I726" s="7"/>
      <c r="J726" s="7"/>
      <c r="K726" s="7"/>
      <c r="L726" s="7"/>
      <c r="M726" s="7"/>
      <c r="N726" s="6"/>
      <c r="O726" s="7"/>
      <c r="P726" s="7"/>
      <c r="Q726" s="7"/>
      <c r="R726" s="7"/>
      <c r="S726" s="7"/>
      <c r="T726" s="7"/>
      <c r="U726" s="7"/>
      <c r="V726" s="7"/>
      <c r="W726" s="7"/>
      <c r="X726" s="7"/>
      <c r="Y726" s="7"/>
    </row>
    <row r="727" spans="1:25" ht="15.75" customHeight="1" x14ac:dyDescent="0.25">
      <c r="A727" s="7"/>
      <c r="B727" s="7"/>
      <c r="C727" s="7"/>
      <c r="D727" s="7"/>
      <c r="E727" s="7"/>
      <c r="F727" s="7"/>
      <c r="G727" s="7"/>
      <c r="H727" s="7"/>
      <c r="I727" s="7"/>
      <c r="J727" s="7"/>
      <c r="K727" s="7"/>
      <c r="L727" s="7"/>
      <c r="M727" s="7"/>
      <c r="N727" s="6"/>
      <c r="O727" s="7"/>
      <c r="P727" s="7"/>
      <c r="Q727" s="7"/>
      <c r="R727" s="7"/>
      <c r="S727" s="7"/>
      <c r="T727" s="7"/>
      <c r="U727" s="7"/>
      <c r="V727" s="7"/>
      <c r="W727" s="7"/>
      <c r="X727" s="7"/>
      <c r="Y727" s="7"/>
    </row>
    <row r="728" spans="1:25" ht="15.75" customHeight="1" x14ac:dyDescent="0.25">
      <c r="A728" s="7"/>
      <c r="B728" s="7"/>
      <c r="C728" s="7"/>
      <c r="D728" s="7"/>
      <c r="E728" s="7"/>
      <c r="F728" s="7"/>
      <c r="G728" s="7"/>
      <c r="H728" s="7"/>
      <c r="I728" s="7"/>
      <c r="J728" s="7"/>
      <c r="K728" s="7"/>
      <c r="L728" s="7"/>
      <c r="M728" s="7"/>
      <c r="N728" s="6"/>
      <c r="O728" s="7"/>
      <c r="P728" s="7"/>
      <c r="Q728" s="7"/>
      <c r="R728" s="7"/>
      <c r="S728" s="7"/>
      <c r="T728" s="7"/>
      <c r="U728" s="7"/>
      <c r="V728" s="7"/>
      <c r="W728" s="7"/>
      <c r="X728" s="7"/>
      <c r="Y728" s="7"/>
    </row>
    <row r="729" spans="1:25" ht="15.75" customHeight="1" x14ac:dyDescent="0.25">
      <c r="A729" s="7"/>
      <c r="B729" s="7"/>
      <c r="C729" s="7"/>
      <c r="D729" s="7"/>
      <c r="E729" s="7"/>
      <c r="F729" s="7"/>
      <c r="G729" s="7"/>
      <c r="H729" s="7"/>
      <c r="I729" s="7"/>
      <c r="J729" s="7"/>
      <c r="K729" s="7"/>
      <c r="L729" s="7"/>
      <c r="M729" s="7"/>
      <c r="N729" s="6"/>
      <c r="O729" s="7"/>
      <c r="P729" s="7"/>
      <c r="Q729" s="7"/>
      <c r="R729" s="7"/>
      <c r="S729" s="7"/>
      <c r="T729" s="7"/>
      <c r="U729" s="7"/>
      <c r="V729" s="7"/>
      <c r="W729" s="7"/>
      <c r="X729" s="7"/>
      <c r="Y729" s="7"/>
    </row>
    <row r="730" spans="1:25" ht="15.75" customHeight="1" x14ac:dyDescent="0.25">
      <c r="A730" s="7"/>
      <c r="B730" s="7"/>
      <c r="C730" s="7"/>
      <c r="D730" s="7"/>
      <c r="E730" s="7"/>
      <c r="F730" s="7"/>
      <c r="G730" s="7"/>
      <c r="H730" s="7"/>
      <c r="I730" s="7"/>
      <c r="J730" s="7"/>
      <c r="K730" s="7"/>
      <c r="L730" s="7"/>
      <c r="M730" s="7"/>
      <c r="N730" s="6"/>
      <c r="O730" s="7"/>
      <c r="P730" s="7"/>
      <c r="Q730" s="7"/>
      <c r="R730" s="7"/>
      <c r="S730" s="7"/>
      <c r="T730" s="7"/>
      <c r="U730" s="7"/>
      <c r="V730" s="7"/>
      <c r="W730" s="7"/>
      <c r="X730" s="7"/>
      <c r="Y730" s="7"/>
    </row>
    <row r="731" spans="1:25" ht="15.75" customHeight="1" x14ac:dyDescent="0.25">
      <c r="A731" s="7"/>
      <c r="B731" s="7"/>
      <c r="C731" s="7"/>
      <c r="D731" s="7"/>
      <c r="E731" s="7"/>
      <c r="F731" s="7"/>
      <c r="G731" s="7"/>
      <c r="H731" s="7"/>
      <c r="I731" s="7"/>
      <c r="J731" s="7"/>
      <c r="K731" s="7"/>
      <c r="L731" s="7"/>
      <c r="M731" s="7"/>
      <c r="N731" s="6"/>
      <c r="O731" s="7"/>
      <c r="P731" s="7"/>
      <c r="Q731" s="7"/>
      <c r="R731" s="7"/>
      <c r="S731" s="7"/>
      <c r="T731" s="7"/>
      <c r="U731" s="7"/>
      <c r="V731" s="7"/>
      <c r="W731" s="7"/>
      <c r="X731" s="7"/>
      <c r="Y731" s="7"/>
    </row>
    <row r="732" spans="1:25" ht="15.75" customHeight="1" x14ac:dyDescent="0.25">
      <c r="A732" s="7"/>
      <c r="B732" s="7"/>
      <c r="C732" s="7"/>
      <c r="D732" s="7"/>
      <c r="E732" s="7"/>
      <c r="F732" s="7"/>
      <c r="G732" s="7"/>
      <c r="H732" s="7"/>
      <c r="I732" s="7"/>
      <c r="J732" s="7"/>
      <c r="K732" s="7"/>
      <c r="L732" s="7"/>
      <c r="M732" s="7"/>
      <c r="N732" s="6"/>
      <c r="O732" s="7"/>
      <c r="P732" s="7"/>
      <c r="Q732" s="7"/>
      <c r="R732" s="7"/>
      <c r="S732" s="7"/>
      <c r="T732" s="7"/>
      <c r="U732" s="7"/>
      <c r="V732" s="7"/>
      <c r="W732" s="7"/>
      <c r="X732" s="7"/>
      <c r="Y732" s="7"/>
    </row>
    <row r="733" spans="1:25" ht="15.75" customHeight="1" x14ac:dyDescent="0.25">
      <c r="A733" s="7"/>
      <c r="B733" s="7"/>
      <c r="C733" s="7"/>
      <c r="D733" s="7"/>
      <c r="E733" s="7"/>
      <c r="F733" s="7"/>
      <c r="G733" s="7"/>
      <c r="H733" s="7"/>
      <c r="I733" s="7"/>
      <c r="J733" s="7"/>
      <c r="K733" s="7"/>
      <c r="L733" s="7"/>
      <c r="M733" s="7"/>
      <c r="N733" s="6"/>
      <c r="O733" s="7"/>
      <c r="P733" s="7"/>
      <c r="Q733" s="7"/>
      <c r="R733" s="7"/>
      <c r="S733" s="7"/>
      <c r="T733" s="7"/>
      <c r="U733" s="7"/>
      <c r="V733" s="7"/>
      <c r="W733" s="7"/>
      <c r="X733" s="7"/>
      <c r="Y733" s="7"/>
    </row>
    <row r="734" spans="1:25" ht="15.75" customHeight="1" x14ac:dyDescent="0.25">
      <c r="A734" s="7"/>
      <c r="B734" s="7"/>
      <c r="C734" s="7"/>
      <c r="D734" s="7"/>
      <c r="E734" s="7"/>
      <c r="F734" s="7"/>
      <c r="G734" s="7"/>
      <c r="H734" s="7"/>
      <c r="I734" s="7"/>
      <c r="J734" s="7"/>
      <c r="K734" s="7"/>
      <c r="L734" s="7"/>
      <c r="M734" s="7"/>
      <c r="N734" s="6"/>
      <c r="O734" s="7"/>
      <c r="P734" s="7"/>
      <c r="Q734" s="7"/>
      <c r="R734" s="7"/>
      <c r="S734" s="7"/>
      <c r="T734" s="7"/>
      <c r="U734" s="7"/>
      <c r="V734" s="7"/>
      <c r="W734" s="7"/>
      <c r="X734" s="7"/>
      <c r="Y734" s="7"/>
    </row>
    <row r="735" spans="1:25" ht="15.75" customHeight="1" x14ac:dyDescent="0.25">
      <c r="A735" s="7"/>
      <c r="B735" s="7"/>
      <c r="C735" s="7"/>
      <c r="D735" s="7"/>
      <c r="E735" s="7"/>
      <c r="F735" s="7"/>
      <c r="G735" s="7"/>
      <c r="H735" s="7"/>
      <c r="I735" s="7"/>
      <c r="J735" s="7"/>
      <c r="K735" s="7"/>
      <c r="L735" s="7"/>
      <c r="M735" s="7"/>
      <c r="N735" s="6"/>
      <c r="O735" s="7"/>
      <c r="P735" s="7"/>
      <c r="Q735" s="7"/>
      <c r="R735" s="7"/>
      <c r="S735" s="7"/>
      <c r="T735" s="7"/>
      <c r="U735" s="7"/>
      <c r="V735" s="7"/>
      <c r="W735" s="7"/>
      <c r="X735" s="7"/>
      <c r="Y735" s="7"/>
    </row>
    <row r="736" spans="1:25" ht="15.75" customHeight="1" x14ac:dyDescent="0.25">
      <c r="A736" s="7"/>
      <c r="B736" s="7"/>
      <c r="C736" s="7"/>
      <c r="D736" s="7"/>
      <c r="E736" s="7"/>
      <c r="F736" s="7"/>
      <c r="G736" s="7"/>
      <c r="H736" s="7"/>
      <c r="I736" s="7"/>
      <c r="J736" s="7"/>
      <c r="K736" s="7"/>
      <c r="L736" s="7"/>
      <c r="M736" s="7"/>
      <c r="N736" s="6"/>
      <c r="O736" s="7"/>
      <c r="P736" s="7"/>
      <c r="Q736" s="7"/>
      <c r="R736" s="7"/>
      <c r="S736" s="7"/>
      <c r="T736" s="7"/>
      <c r="U736" s="7"/>
      <c r="V736" s="7"/>
      <c r="W736" s="7"/>
      <c r="X736" s="7"/>
      <c r="Y736" s="7"/>
    </row>
    <row r="737" spans="1:25" ht="15.75" customHeight="1" x14ac:dyDescent="0.25">
      <c r="A737" s="7"/>
      <c r="B737" s="7"/>
      <c r="C737" s="7"/>
      <c r="D737" s="7"/>
      <c r="E737" s="7"/>
      <c r="F737" s="7"/>
      <c r="G737" s="7"/>
      <c r="H737" s="7"/>
      <c r="I737" s="7"/>
      <c r="J737" s="7"/>
      <c r="K737" s="7"/>
      <c r="L737" s="7"/>
      <c r="M737" s="7"/>
      <c r="N737" s="6"/>
      <c r="O737" s="7"/>
      <c r="P737" s="7"/>
      <c r="Q737" s="7"/>
      <c r="R737" s="7"/>
      <c r="S737" s="7"/>
      <c r="T737" s="7"/>
      <c r="U737" s="7"/>
      <c r="V737" s="7"/>
      <c r="W737" s="7"/>
      <c r="X737" s="7"/>
      <c r="Y737" s="7"/>
    </row>
    <row r="738" spans="1:25" ht="15.75" customHeight="1" x14ac:dyDescent="0.25">
      <c r="A738" s="7"/>
      <c r="B738" s="7"/>
      <c r="C738" s="7"/>
      <c r="D738" s="7"/>
      <c r="E738" s="7"/>
      <c r="F738" s="7"/>
      <c r="G738" s="7"/>
      <c r="H738" s="7"/>
      <c r="I738" s="7"/>
      <c r="J738" s="7"/>
      <c r="K738" s="7"/>
      <c r="L738" s="7"/>
      <c r="M738" s="7"/>
      <c r="N738" s="6"/>
      <c r="O738" s="7"/>
      <c r="P738" s="7"/>
      <c r="Q738" s="7"/>
      <c r="R738" s="7"/>
      <c r="S738" s="7"/>
      <c r="T738" s="7"/>
      <c r="U738" s="7"/>
      <c r="V738" s="7"/>
      <c r="W738" s="7"/>
      <c r="X738" s="7"/>
      <c r="Y738" s="7"/>
    </row>
    <row r="739" spans="1:25" ht="15.75" customHeight="1" x14ac:dyDescent="0.25">
      <c r="A739" s="7"/>
      <c r="B739" s="7"/>
      <c r="C739" s="7"/>
      <c r="D739" s="7"/>
      <c r="E739" s="7"/>
      <c r="F739" s="7"/>
      <c r="G739" s="7"/>
      <c r="H739" s="7"/>
      <c r="I739" s="7"/>
      <c r="J739" s="7"/>
      <c r="K739" s="7"/>
      <c r="L739" s="7"/>
      <c r="M739" s="7"/>
      <c r="N739" s="6"/>
      <c r="O739" s="7"/>
      <c r="P739" s="7"/>
      <c r="Q739" s="7"/>
      <c r="R739" s="7"/>
      <c r="S739" s="7"/>
      <c r="T739" s="7"/>
      <c r="U739" s="7"/>
      <c r="V739" s="7"/>
      <c r="W739" s="7"/>
      <c r="X739" s="7"/>
      <c r="Y739" s="7"/>
    </row>
    <row r="740" spans="1:25" ht="15.75" customHeight="1" x14ac:dyDescent="0.25">
      <c r="A740" s="7"/>
      <c r="B740" s="7"/>
      <c r="C740" s="7"/>
      <c r="D740" s="7"/>
      <c r="E740" s="7"/>
      <c r="F740" s="7"/>
      <c r="G740" s="7"/>
      <c r="H740" s="7"/>
      <c r="I740" s="7"/>
      <c r="J740" s="7"/>
      <c r="K740" s="7"/>
      <c r="L740" s="7"/>
      <c r="M740" s="7"/>
      <c r="N740" s="6"/>
      <c r="O740" s="7"/>
      <c r="P740" s="7"/>
      <c r="Q740" s="7"/>
      <c r="R740" s="7"/>
      <c r="S740" s="7"/>
      <c r="T740" s="7"/>
      <c r="U740" s="7"/>
      <c r="V740" s="7"/>
      <c r="W740" s="7"/>
      <c r="X740" s="7"/>
      <c r="Y740" s="7"/>
    </row>
    <row r="741" spans="1:25" ht="15.75" customHeight="1" x14ac:dyDescent="0.25">
      <c r="A741" s="7"/>
      <c r="B741" s="7"/>
      <c r="C741" s="7"/>
      <c r="D741" s="7"/>
      <c r="E741" s="7"/>
      <c r="F741" s="7"/>
      <c r="G741" s="7"/>
      <c r="H741" s="7"/>
      <c r="I741" s="7"/>
      <c r="J741" s="7"/>
      <c r="K741" s="7"/>
      <c r="L741" s="7"/>
      <c r="M741" s="7"/>
      <c r="N741" s="6"/>
      <c r="O741" s="7"/>
      <c r="P741" s="7"/>
      <c r="Q741" s="7"/>
      <c r="R741" s="7"/>
      <c r="S741" s="7"/>
      <c r="T741" s="7"/>
      <c r="U741" s="7"/>
      <c r="V741" s="7"/>
      <c r="W741" s="7"/>
      <c r="X741" s="7"/>
      <c r="Y741" s="7"/>
    </row>
    <row r="742" spans="1:25" ht="15.75" customHeight="1" x14ac:dyDescent="0.25">
      <c r="A742" s="7"/>
      <c r="B742" s="7"/>
      <c r="C742" s="7"/>
      <c r="D742" s="7"/>
      <c r="E742" s="7"/>
      <c r="F742" s="7"/>
      <c r="G742" s="7"/>
      <c r="H742" s="7"/>
      <c r="I742" s="7"/>
      <c r="J742" s="7"/>
      <c r="K742" s="7"/>
      <c r="L742" s="7"/>
      <c r="M742" s="7"/>
      <c r="N742" s="6"/>
      <c r="O742" s="7"/>
      <c r="P742" s="7"/>
      <c r="Q742" s="7"/>
      <c r="R742" s="7"/>
      <c r="S742" s="7"/>
      <c r="T742" s="7"/>
      <c r="U742" s="7"/>
      <c r="V742" s="7"/>
      <c r="W742" s="7"/>
      <c r="X742" s="7"/>
      <c r="Y742" s="7"/>
    </row>
    <row r="743" spans="1:25" ht="15.75" customHeight="1" x14ac:dyDescent="0.25">
      <c r="A743" s="7"/>
      <c r="B743" s="7"/>
      <c r="C743" s="7"/>
      <c r="D743" s="7"/>
      <c r="E743" s="7"/>
      <c r="F743" s="7"/>
      <c r="G743" s="7"/>
      <c r="H743" s="7"/>
      <c r="I743" s="7"/>
      <c r="J743" s="7"/>
      <c r="K743" s="7"/>
      <c r="L743" s="7"/>
      <c r="M743" s="7"/>
      <c r="N743" s="6"/>
      <c r="O743" s="7"/>
      <c r="P743" s="7"/>
      <c r="Q743" s="7"/>
      <c r="R743" s="7"/>
      <c r="S743" s="7"/>
      <c r="T743" s="7"/>
      <c r="U743" s="7"/>
      <c r="V743" s="7"/>
      <c r="W743" s="7"/>
      <c r="X743" s="7"/>
      <c r="Y743" s="7"/>
    </row>
    <row r="744" spans="1:25" ht="15.75" customHeight="1" x14ac:dyDescent="0.25">
      <c r="A744" s="7"/>
      <c r="B744" s="7"/>
      <c r="C744" s="7"/>
      <c r="D744" s="7"/>
      <c r="E744" s="7"/>
      <c r="F744" s="7"/>
      <c r="G744" s="7"/>
      <c r="H744" s="7"/>
      <c r="I744" s="7"/>
      <c r="J744" s="7"/>
      <c r="K744" s="7"/>
      <c r="L744" s="7"/>
      <c r="M744" s="7"/>
      <c r="N744" s="6"/>
      <c r="O744" s="7"/>
      <c r="P744" s="7"/>
      <c r="Q744" s="7"/>
      <c r="R744" s="7"/>
      <c r="S744" s="7"/>
      <c r="T744" s="7"/>
      <c r="U744" s="7"/>
      <c r="V744" s="7"/>
      <c r="W744" s="7"/>
      <c r="X744" s="7"/>
      <c r="Y744" s="7"/>
    </row>
    <row r="745" spans="1:25" ht="15.75" customHeight="1" x14ac:dyDescent="0.25">
      <c r="A745" s="7"/>
      <c r="B745" s="7"/>
      <c r="C745" s="7"/>
      <c r="D745" s="7"/>
      <c r="E745" s="7"/>
      <c r="F745" s="7"/>
      <c r="G745" s="7"/>
      <c r="H745" s="7"/>
      <c r="I745" s="7"/>
      <c r="J745" s="7"/>
      <c r="K745" s="7"/>
      <c r="L745" s="7"/>
      <c r="M745" s="7"/>
      <c r="N745" s="6"/>
      <c r="O745" s="7"/>
      <c r="P745" s="7"/>
      <c r="Q745" s="7"/>
      <c r="R745" s="7"/>
      <c r="S745" s="7"/>
      <c r="T745" s="7"/>
      <c r="U745" s="7"/>
      <c r="V745" s="7"/>
      <c r="W745" s="7"/>
      <c r="X745" s="7"/>
      <c r="Y745" s="7"/>
    </row>
    <row r="746" spans="1:25" ht="15.75" customHeight="1" x14ac:dyDescent="0.25">
      <c r="A746" s="7"/>
      <c r="B746" s="7"/>
      <c r="C746" s="7"/>
      <c r="D746" s="7"/>
      <c r="E746" s="7"/>
      <c r="F746" s="7"/>
      <c r="G746" s="7"/>
      <c r="H746" s="7"/>
      <c r="I746" s="7"/>
      <c r="J746" s="7"/>
      <c r="K746" s="7"/>
      <c r="L746" s="7"/>
      <c r="M746" s="7"/>
      <c r="N746" s="6"/>
      <c r="O746" s="7"/>
      <c r="P746" s="7"/>
      <c r="Q746" s="7"/>
      <c r="R746" s="7"/>
      <c r="S746" s="7"/>
      <c r="T746" s="7"/>
      <c r="U746" s="7"/>
      <c r="V746" s="7"/>
      <c r="W746" s="7"/>
      <c r="X746" s="7"/>
      <c r="Y746" s="7"/>
    </row>
    <row r="747" spans="1:25" ht="15.75" customHeight="1" x14ac:dyDescent="0.25">
      <c r="A747" s="7"/>
      <c r="B747" s="7"/>
      <c r="C747" s="7"/>
      <c r="D747" s="7"/>
      <c r="E747" s="7"/>
      <c r="F747" s="7"/>
      <c r="G747" s="7"/>
      <c r="H747" s="7"/>
      <c r="I747" s="7"/>
      <c r="J747" s="7"/>
      <c r="K747" s="7"/>
      <c r="L747" s="7"/>
      <c r="M747" s="7"/>
      <c r="N747" s="6"/>
      <c r="O747" s="7"/>
      <c r="P747" s="7"/>
      <c r="Q747" s="7"/>
      <c r="R747" s="7"/>
      <c r="S747" s="7"/>
      <c r="T747" s="7"/>
      <c r="U747" s="7"/>
      <c r="V747" s="7"/>
      <c r="W747" s="7"/>
      <c r="X747" s="7"/>
      <c r="Y747" s="7"/>
    </row>
    <row r="748" spans="1:25" ht="15.75" customHeight="1" x14ac:dyDescent="0.25">
      <c r="A748" s="7"/>
      <c r="B748" s="7"/>
      <c r="C748" s="7"/>
      <c r="D748" s="7"/>
      <c r="E748" s="7"/>
      <c r="F748" s="7"/>
      <c r="G748" s="7"/>
      <c r="H748" s="7"/>
      <c r="I748" s="7"/>
      <c r="J748" s="7"/>
      <c r="K748" s="7"/>
      <c r="L748" s="7"/>
      <c r="M748" s="7"/>
      <c r="N748" s="6"/>
      <c r="O748" s="7"/>
      <c r="P748" s="7"/>
      <c r="Q748" s="7"/>
      <c r="R748" s="7"/>
      <c r="S748" s="7"/>
      <c r="T748" s="7"/>
      <c r="U748" s="7"/>
      <c r="V748" s="7"/>
      <c r="W748" s="7"/>
      <c r="X748" s="7"/>
      <c r="Y748" s="7"/>
    </row>
    <row r="749" spans="1:25" ht="15.75" customHeight="1" x14ac:dyDescent="0.25">
      <c r="A749" s="7"/>
      <c r="B749" s="7"/>
      <c r="C749" s="7"/>
      <c r="D749" s="7"/>
      <c r="E749" s="7"/>
      <c r="F749" s="7"/>
      <c r="G749" s="7"/>
      <c r="H749" s="7"/>
      <c r="I749" s="7"/>
      <c r="J749" s="7"/>
      <c r="K749" s="7"/>
      <c r="L749" s="7"/>
      <c r="M749" s="7"/>
      <c r="N749" s="6"/>
      <c r="O749" s="7"/>
      <c r="P749" s="7"/>
      <c r="Q749" s="7"/>
      <c r="R749" s="7"/>
      <c r="S749" s="7"/>
      <c r="T749" s="7"/>
      <c r="U749" s="7"/>
      <c r="V749" s="7"/>
      <c r="W749" s="7"/>
      <c r="X749" s="7"/>
      <c r="Y749" s="7"/>
    </row>
    <row r="750" spans="1:25" ht="15.75" customHeight="1" x14ac:dyDescent="0.25">
      <c r="A750" s="7"/>
      <c r="B750" s="7"/>
      <c r="C750" s="7"/>
      <c r="D750" s="7"/>
      <c r="E750" s="7"/>
      <c r="F750" s="7"/>
      <c r="G750" s="7"/>
      <c r="H750" s="7"/>
      <c r="I750" s="7"/>
      <c r="J750" s="7"/>
      <c r="K750" s="7"/>
      <c r="L750" s="7"/>
      <c r="M750" s="7"/>
      <c r="N750" s="6"/>
      <c r="O750" s="7"/>
      <c r="P750" s="7"/>
      <c r="Q750" s="7"/>
      <c r="R750" s="7"/>
      <c r="S750" s="7"/>
      <c r="T750" s="7"/>
      <c r="U750" s="7"/>
      <c r="V750" s="7"/>
      <c r="W750" s="7"/>
      <c r="X750" s="7"/>
      <c r="Y750" s="7"/>
    </row>
    <row r="751" spans="1:25" ht="15.75" customHeight="1" x14ac:dyDescent="0.25">
      <c r="A751" s="7"/>
      <c r="B751" s="7"/>
      <c r="C751" s="7"/>
      <c r="D751" s="7"/>
      <c r="E751" s="7"/>
      <c r="F751" s="7"/>
      <c r="G751" s="7"/>
      <c r="H751" s="7"/>
      <c r="I751" s="7"/>
      <c r="J751" s="7"/>
      <c r="K751" s="7"/>
      <c r="L751" s="7"/>
      <c r="M751" s="7"/>
      <c r="N751" s="6"/>
      <c r="O751" s="7"/>
      <c r="P751" s="7"/>
      <c r="Q751" s="7"/>
      <c r="R751" s="7"/>
      <c r="S751" s="7"/>
      <c r="T751" s="7"/>
      <c r="U751" s="7"/>
      <c r="V751" s="7"/>
      <c r="W751" s="7"/>
      <c r="X751" s="7"/>
      <c r="Y751" s="7"/>
    </row>
    <row r="752" spans="1:25" ht="15.75" customHeight="1" x14ac:dyDescent="0.25">
      <c r="A752" s="7"/>
      <c r="B752" s="7"/>
      <c r="C752" s="7"/>
      <c r="D752" s="7"/>
      <c r="E752" s="7"/>
      <c r="F752" s="7"/>
      <c r="G752" s="7"/>
      <c r="H752" s="7"/>
      <c r="I752" s="7"/>
      <c r="J752" s="7"/>
      <c r="K752" s="7"/>
      <c r="L752" s="7"/>
      <c r="M752" s="7"/>
      <c r="N752" s="6"/>
      <c r="O752" s="7"/>
      <c r="P752" s="7"/>
      <c r="Q752" s="7"/>
      <c r="R752" s="7"/>
      <c r="S752" s="7"/>
      <c r="T752" s="7"/>
      <c r="U752" s="7"/>
      <c r="V752" s="7"/>
      <c r="W752" s="7"/>
      <c r="X752" s="7"/>
      <c r="Y752" s="7"/>
    </row>
    <row r="753" spans="1:25" ht="15.75" customHeight="1" x14ac:dyDescent="0.25">
      <c r="A753" s="7"/>
      <c r="B753" s="7"/>
      <c r="C753" s="7"/>
      <c r="D753" s="7"/>
      <c r="E753" s="7"/>
      <c r="F753" s="7"/>
      <c r="G753" s="7"/>
      <c r="H753" s="7"/>
      <c r="I753" s="7"/>
      <c r="J753" s="7"/>
      <c r="K753" s="7"/>
      <c r="L753" s="7"/>
      <c r="M753" s="7"/>
      <c r="N753" s="6"/>
      <c r="O753" s="7"/>
      <c r="P753" s="7"/>
      <c r="Q753" s="7"/>
      <c r="R753" s="7"/>
      <c r="S753" s="7"/>
      <c r="T753" s="7"/>
      <c r="U753" s="7"/>
      <c r="V753" s="7"/>
      <c r="W753" s="7"/>
      <c r="X753" s="7"/>
      <c r="Y753" s="7"/>
    </row>
    <row r="754" spans="1:25" ht="15.75" customHeight="1" x14ac:dyDescent="0.25">
      <c r="A754" s="7"/>
      <c r="B754" s="7"/>
      <c r="C754" s="7"/>
      <c r="D754" s="7"/>
      <c r="E754" s="7"/>
      <c r="F754" s="7"/>
      <c r="G754" s="7"/>
      <c r="H754" s="7"/>
      <c r="I754" s="7"/>
      <c r="J754" s="7"/>
      <c r="K754" s="7"/>
      <c r="L754" s="7"/>
      <c r="M754" s="7"/>
      <c r="N754" s="6"/>
      <c r="O754" s="7"/>
      <c r="P754" s="7"/>
      <c r="Q754" s="7"/>
      <c r="R754" s="7"/>
      <c r="S754" s="7"/>
      <c r="T754" s="7"/>
      <c r="U754" s="7"/>
      <c r="V754" s="7"/>
      <c r="W754" s="7"/>
      <c r="X754" s="7"/>
      <c r="Y754" s="7"/>
    </row>
    <row r="755" spans="1:25" ht="15.75" customHeight="1" x14ac:dyDescent="0.25">
      <c r="A755" s="7"/>
      <c r="B755" s="7"/>
      <c r="C755" s="7"/>
      <c r="D755" s="7"/>
      <c r="E755" s="7"/>
      <c r="F755" s="7"/>
      <c r="G755" s="7"/>
      <c r="H755" s="7"/>
      <c r="I755" s="7"/>
      <c r="J755" s="7"/>
      <c r="K755" s="7"/>
      <c r="L755" s="7"/>
      <c r="M755" s="7"/>
      <c r="N755" s="6"/>
      <c r="O755" s="7"/>
      <c r="P755" s="7"/>
      <c r="Q755" s="7"/>
      <c r="R755" s="7"/>
      <c r="S755" s="7"/>
      <c r="T755" s="7"/>
      <c r="U755" s="7"/>
      <c r="V755" s="7"/>
      <c r="W755" s="7"/>
      <c r="X755" s="7"/>
      <c r="Y755" s="7"/>
    </row>
    <row r="756" spans="1:25" ht="15.75" customHeight="1" x14ac:dyDescent="0.25">
      <c r="A756" s="7"/>
      <c r="B756" s="7"/>
      <c r="C756" s="7"/>
      <c r="D756" s="7"/>
      <c r="E756" s="7"/>
      <c r="F756" s="7"/>
      <c r="G756" s="7"/>
      <c r="H756" s="7"/>
      <c r="I756" s="7"/>
      <c r="J756" s="7"/>
      <c r="K756" s="7"/>
      <c r="L756" s="7"/>
      <c r="M756" s="7"/>
      <c r="N756" s="6"/>
      <c r="O756" s="7"/>
      <c r="P756" s="7"/>
      <c r="Q756" s="7"/>
      <c r="R756" s="7"/>
      <c r="S756" s="7"/>
      <c r="T756" s="7"/>
      <c r="U756" s="7"/>
      <c r="V756" s="7"/>
      <c r="W756" s="7"/>
      <c r="X756" s="7"/>
      <c r="Y756" s="7"/>
    </row>
    <row r="757" spans="1:25" ht="15.75" customHeight="1" x14ac:dyDescent="0.25">
      <c r="A757" s="7"/>
      <c r="B757" s="7"/>
      <c r="C757" s="7"/>
      <c r="D757" s="7"/>
      <c r="E757" s="7"/>
      <c r="F757" s="7"/>
      <c r="G757" s="7"/>
      <c r="H757" s="7"/>
      <c r="I757" s="7"/>
      <c r="J757" s="7"/>
      <c r="K757" s="7"/>
      <c r="L757" s="7"/>
      <c r="M757" s="7"/>
      <c r="N757" s="6"/>
      <c r="O757" s="7"/>
      <c r="P757" s="7"/>
      <c r="Q757" s="7"/>
      <c r="R757" s="7"/>
      <c r="S757" s="7"/>
      <c r="T757" s="7"/>
      <c r="U757" s="7"/>
      <c r="V757" s="7"/>
      <c r="W757" s="7"/>
      <c r="X757" s="7"/>
      <c r="Y757" s="7"/>
    </row>
    <row r="758" spans="1:25" ht="15.75" customHeight="1" x14ac:dyDescent="0.25">
      <c r="A758" s="7"/>
      <c r="B758" s="7"/>
      <c r="C758" s="7"/>
      <c r="D758" s="7"/>
      <c r="E758" s="7"/>
      <c r="F758" s="7"/>
      <c r="G758" s="7"/>
      <c r="H758" s="7"/>
      <c r="I758" s="7"/>
      <c r="J758" s="7"/>
      <c r="K758" s="7"/>
      <c r="L758" s="7"/>
      <c r="M758" s="7"/>
      <c r="N758" s="6"/>
      <c r="O758" s="7"/>
      <c r="P758" s="7"/>
      <c r="Q758" s="7"/>
      <c r="R758" s="7"/>
      <c r="S758" s="7"/>
      <c r="T758" s="7"/>
      <c r="U758" s="7"/>
      <c r="V758" s="7"/>
      <c r="W758" s="7"/>
      <c r="X758" s="7"/>
      <c r="Y758" s="7"/>
    </row>
    <row r="759" spans="1:25" ht="15.75" customHeight="1" x14ac:dyDescent="0.25">
      <c r="A759" s="7"/>
      <c r="B759" s="7"/>
      <c r="C759" s="7"/>
      <c r="D759" s="7"/>
      <c r="E759" s="7"/>
      <c r="F759" s="7"/>
      <c r="G759" s="7"/>
      <c r="H759" s="7"/>
      <c r="I759" s="7"/>
      <c r="J759" s="7"/>
      <c r="K759" s="7"/>
      <c r="L759" s="7"/>
      <c r="M759" s="7"/>
      <c r="N759" s="6"/>
      <c r="O759" s="7"/>
      <c r="P759" s="7"/>
      <c r="Q759" s="7"/>
      <c r="R759" s="7"/>
      <c r="S759" s="7"/>
      <c r="T759" s="7"/>
      <c r="U759" s="7"/>
      <c r="V759" s="7"/>
      <c r="W759" s="7"/>
      <c r="X759" s="7"/>
      <c r="Y759" s="7"/>
    </row>
    <row r="760" spans="1:25" ht="15.75" customHeight="1" x14ac:dyDescent="0.25">
      <c r="A760" s="7"/>
      <c r="B760" s="7"/>
      <c r="C760" s="7"/>
      <c r="D760" s="7"/>
      <c r="E760" s="7"/>
      <c r="F760" s="7"/>
      <c r="G760" s="7"/>
      <c r="H760" s="7"/>
      <c r="I760" s="7"/>
      <c r="J760" s="7"/>
      <c r="K760" s="7"/>
      <c r="L760" s="7"/>
      <c r="M760" s="7"/>
      <c r="N760" s="6"/>
      <c r="O760" s="7"/>
      <c r="P760" s="7"/>
      <c r="Q760" s="7"/>
      <c r="R760" s="7"/>
      <c r="S760" s="7"/>
      <c r="T760" s="7"/>
      <c r="U760" s="7"/>
      <c r="V760" s="7"/>
      <c r="W760" s="7"/>
      <c r="X760" s="7"/>
      <c r="Y760" s="7"/>
    </row>
    <row r="761" spans="1:25" ht="15.75" customHeight="1" x14ac:dyDescent="0.25">
      <c r="A761" s="7"/>
      <c r="B761" s="7"/>
      <c r="C761" s="7"/>
      <c r="D761" s="7"/>
      <c r="E761" s="7"/>
      <c r="F761" s="7"/>
      <c r="G761" s="7"/>
      <c r="H761" s="7"/>
      <c r="I761" s="7"/>
      <c r="J761" s="7"/>
      <c r="K761" s="7"/>
      <c r="L761" s="7"/>
      <c r="M761" s="7"/>
      <c r="N761" s="6"/>
      <c r="O761" s="7"/>
      <c r="P761" s="7"/>
      <c r="Q761" s="7"/>
      <c r="R761" s="7"/>
      <c r="S761" s="7"/>
      <c r="T761" s="7"/>
      <c r="U761" s="7"/>
      <c r="V761" s="7"/>
      <c r="W761" s="7"/>
      <c r="X761" s="7"/>
      <c r="Y761" s="7"/>
    </row>
    <row r="762" spans="1:25" ht="15.75" customHeight="1" x14ac:dyDescent="0.25">
      <c r="A762" s="7"/>
      <c r="B762" s="7"/>
      <c r="C762" s="7"/>
      <c r="D762" s="7"/>
      <c r="E762" s="7"/>
      <c r="F762" s="7"/>
      <c r="G762" s="7"/>
      <c r="H762" s="7"/>
      <c r="I762" s="7"/>
      <c r="J762" s="7"/>
      <c r="K762" s="7"/>
      <c r="L762" s="7"/>
      <c r="M762" s="7"/>
      <c r="N762" s="6"/>
      <c r="O762" s="7"/>
      <c r="P762" s="7"/>
      <c r="Q762" s="7"/>
      <c r="R762" s="7"/>
      <c r="S762" s="7"/>
      <c r="T762" s="7"/>
      <c r="U762" s="7"/>
      <c r="V762" s="7"/>
      <c r="W762" s="7"/>
      <c r="X762" s="7"/>
      <c r="Y762" s="7"/>
    </row>
    <row r="763" spans="1:25" ht="15.75" customHeight="1" x14ac:dyDescent="0.25">
      <c r="A763" s="7"/>
      <c r="B763" s="7"/>
      <c r="C763" s="7"/>
      <c r="D763" s="7"/>
      <c r="E763" s="7"/>
      <c r="F763" s="7"/>
      <c r="G763" s="7"/>
      <c r="H763" s="7"/>
      <c r="I763" s="7"/>
      <c r="J763" s="7"/>
      <c r="K763" s="7"/>
      <c r="L763" s="7"/>
      <c r="M763" s="7"/>
      <c r="N763" s="6"/>
      <c r="O763" s="7"/>
      <c r="P763" s="7"/>
      <c r="Q763" s="7"/>
      <c r="R763" s="7"/>
      <c r="S763" s="7"/>
      <c r="T763" s="7"/>
      <c r="U763" s="7"/>
      <c r="V763" s="7"/>
      <c r="W763" s="7"/>
      <c r="X763" s="7"/>
      <c r="Y763" s="7"/>
    </row>
    <row r="764" spans="1:25" ht="15.75" customHeight="1" x14ac:dyDescent="0.25">
      <c r="A764" s="7"/>
      <c r="B764" s="7"/>
      <c r="C764" s="7"/>
      <c r="D764" s="7"/>
      <c r="E764" s="7"/>
      <c r="F764" s="7"/>
      <c r="G764" s="7"/>
      <c r="H764" s="7"/>
      <c r="I764" s="7"/>
      <c r="J764" s="7"/>
      <c r="K764" s="7"/>
      <c r="L764" s="7"/>
      <c r="M764" s="7"/>
      <c r="N764" s="6"/>
      <c r="O764" s="7"/>
      <c r="P764" s="7"/>
      <c r="Q764" s="7"/>
      <c r="R764" s="7"/>
      <c r="S764" s="7"/>
      <c r="T764" s="7"/>
      <c r="U764" s="7"/>
      <c r="V764" s="7"/>
      <c r="W764" s="7"/>
      <c r="X764" s="7"/>
      <c r="Y764" s="7"/>
    </row>
    <row r="765" spans="1:25" ht="15.75" customHeight="1" x14ac:dyDescent="0.25">
      <c r="A765" s="7"/>
      <c r="B765" s="7"/>
      <c r="C765" s="7"/>
      <c r="D765" s="7"/>
      <c r="E765" s="7"/>
      <c r="F765" s="7"/>
      <c r="G765" s="7"/>
      <c r="H765" s="7"/>
      <c r="I765" s="7"/>
      <c r="J765" s="7"/>
      <c r="K765" s="7"/>
      <c r="L765" s="7"/>
      <c r="M765" s="7"/>
      <c r="N765" s="6"/>
      <c r="O765" s="7"/>
      <c r="P765" s="7"/>
      <c r="Q765" s="7"/>
      <c r="R765" s="7"/>
      <c r="S765" s="7"/>
      <c r="T765" s="7"/>
      <c r="U765" s="7"/>
      <c r="V765" s="7"/>
      <c r="W765" s="7"/>
      <c r="X765" s="7"/>
      <c r="Y765" s="7"/>
    </row>
    <row r="766" spans="1:25" ht="15.75" customHeight="1" x14ac:dyDescent="0.25">
      <c r="A766" s="7"/>
      <c r="B766" s="7"/>
      <c r="C766" s="7"/>
      <c r="D766" s="7"/>
      <c r="E766" s="7"/>
      <c r="F766" s="7"/>
      <c r="G766" s="7"/>
      <c r="H766" s="7"/>
      <c r="I766" s="7"/>
      <c r="J766" s="7"/>
      <c r="K766" s="7"/>
      <c r="L766" s="7"/>
      <c r="M766" s="7"/>
      <c r="N766" s="6"/>
      <c r="O766" s="7"/>
      <c r="P766" s="7"/>
      <c r="Q766" s="7"/>
      <c r="R766" s="7"/>
      <c r="S766" s="7"/>
      <c r="T766" s="7"/>
      <c r="U766" s="7"/>
      <c r="V766" s="7"/>
      <c r="W766" s="7"/>
      <c r="X766" s="7"/>
      <c r="Y766" s="7"/>
    </row>
    <row r="767" spans="1:25" ht="15.75" customHeight="1" x14ac:dyDescent="0.25">
      <c r="A767" s="7"/>
      <c r="B767" s="7"/>
      <c r="C767" s="7"/>
      <c r="D767" s="7"/>
      <c r="E767" s="7"/>
      <c r="F767" s="7"/>
      <c r="G767" s="7"/>
      <c r="H767" s="7"/>
      <c r="I767" s="7"/>
      <c r="J767" s="7"/>
      <c r="K767" s="7"/>
      <c r="L767" s="7"/>
      <c r="M767" s="7"/>
      <c r="N767" s="6"/>
      <c r="O767" s="7"/>
      <c r="P767" s="7"/>
      <c r="Q767" s="7"/>
      <c r="R767" s="7"/>
      <c r="S767" s="7"/>
      <c r="T767" s="7"/>
      <c r="U767" s="7"/>
      <c r="V767" s="7"/>
      <c r="W767" s="7"/>
      <c r="X767" s="7"/>
      <c r="Y767" s="7"/>
    </row>
    <row r="768" spans="1:25" ht="15.75" customHeight="1" x14ac:dyDescent="0.25">
      <c r="A768" s="7"/>
      <c r="B768" s="7"/>
      <c r="C768" s="7"/>
      <c r="D768" s="7"/>
      <c r="E768" s="7"/>
      <c r="F768" s="7"/>
      <c r="G768" s="7"/>
      <c r="H768" s="7"/>
      <c r="I768" s="7"/>
      <c r="J768" s="7"/>
      <c r="K768" s="7"/>
      <c r="L768" s="7"/>
      <c r="M768" s="7"/>
      <c r="N768" s="6"/>
      <c r="O768" s="7"/>
      <c r="P768" s="7"/>
      <c r="Q768" s="7"/>
      <c r="R768" s="7"/>
      <c r="S768" s="7"/>
      <c r="T768" s="7"/>
      <c r="U768" s="7"/>
      <c r="V768" s="7"/>
      <c r="W768" s="7"/>
      <c r="X768" s="7"/>
      <c r="Y768" s="7"/>
    </row>
    <row r="769" spans="1:25" ht="15.75" customHeight="1" x14ac:dyDescent="0.25">
      <c r="A769" s="7"/>
      <c r="B769" s="7"/>
      <c r="C769" s="7"/>
      <c r="D769" s="7"/>
      <c r="E769" s="7"/>
      <c r="F769" s="7"/>
      <c r="G769" s="7"/>
      <c r="H769" s="7"/>
      <c r="I769" s="7"/>
      <c r="J769" s="7"/>
      <c r="K769" s="7"/>
      <c r="L769" s="7"/>
      <c r="M769" s="7"/>
      <c r="N769" s="6"/>
      <c r="O769" s="7"/>
      <c r="P769" s="7"/>
      <c r="Q769" s="7"/>
      <c r="R769" s="7"/>
      <c r="S769" s="7"/>
      <c r="T769" s="7"/>
      <c r="U769" s="7"/>
      <c r="V769" s="7"/>
      <c r="W769" s="7"/>
      <c r="X769" s="7"/>
      <c r="Y769" s="7"/>
    </row>
    <row r="770" spans="1:25" ht="15.75" customHeight="1" x14ac:dyDescent="0.25">
      <c r="A770" s="7"/>
      <c r="B770" s="7"/>
      <c r="C770" s="7"/>
      <c r="D770" s="7"/>
      <c r="E770" s="7"/>
      <c r="F770" s="7"/>
      <c r="G770" s="7"/>
      <c r="H770" s="7"/>
      <c r="I770" s="7"/>
      <c r="J770" s="7"/>
      <c r="K770" s="7"/>
      <c r="L770" s="7"/>
      <c r="M770" s="7"/>
      <c r="N770" s="6"/>
      <c r="O770" s="7"/>
      <c r="P770" s="7"/>
      <c r="Q770" s="7"/>
      <c r="R770" s="7"/>
      <c r="S770" s="7"/>
      <c r="T770" s="7"/>
      <c r="U770" s="7"/>
      <c r="V770" s="7"/>
      <c r="W770" s="7"/>
      <c r="X770" s="7"/>
      <c r="Y770" s="7"/>
    </row>
    <row r="771" spans="1:25" ht="15.75" customHeight="1" x14ac:dyDescent="0.25">
      <c r="A771" s="7"/>
      <c r="B771" s="7"/>
      <c r="C771" s="7"/>
      <c r="D771" s="7"/>
      <c r="E771" s="7"/>
      <c r="F771" s="7"/>
      <c r="G771" s="7"/>
      <c r="H771" s="7"/>
      <c r="I771" s="7"/>
      <c r="J771" s="7"/>
      <c r="K771" s="7"/>
      <c r="L771" s="7"/>
      <c r="M771" s="7"/>
      <c r="N771" s="6"/>
      <c r="O771" s="7"/>
      <c r="P771" s="7"/>
      <c r="Q771" s="7"/>
      <c r="R771" s="7"/>
      <c r="S771" s="7"/>
      <c r="T771" s="7"/>
      <c r="U771" s="7"/>
      <c r="V771" s="7"/>
      <c r="W771" s="7"/>
      <c r="X771" s="7"/>
      <c r="Y771" s="7"/>
    </row>
    <row r="772" spans="1:25" ht="15.75" customHeight="1" x14ac:dyDescent="0.25">
      <c r="A772" s="7"/>
      <c r="B772" s="7"/>
      <c r="C772" s="7"/>
      <c r="D772" s="7"/>
      <c r="E772" s="7"/>
      <c r="F772" s="7"/>
      <c r="G772" s="7"/>
      <c r="H772" s="7"/>
      <c r="I772" s="7"/>
      <c r="J772" s="7"/>
      <c r="K772" s="7"/>
      <c r="L772" s="7"/>
      <c r="M772" s="7"/>
      <c r="N772" s="6"/>
      <c r="O772" s="7"/>
      <c r="P772" s="7"/>
      <c r="Q772" s="7"/>
      <c r="R772" s="7"/>
      <c r="S772" s="7"/>
      <c r="T772" s="7"/>
      <c r="U772" s="7"/>
      <c r="V772" s="7"/>
      <c r="W772" s="7"/>
      <c r="X772" s="7"/>
      <c r="Y772" s="7"/>
    </row>
    <row r="773" spans="1:25" ht="15.75" customHeight="1" x14ac:dyDescent="0.25">
      <c r="A773" s="7"/>
      <c r="B773" s="7"/>
      <c r="C773" s="7"/>
      <c r="D773" s="7"/>
      <c r="E773" s="7"/>
      <c r="F773" s="7"/>
      <c r="G773" s="7"/>
      <c r="H773" s="7"/>
      <c r="I773" s="7"/>
      <c r="J773" s="7"/>
      <c r="K773" s="7"/>
      <c r="L773" s="7"/>
      <c r="M773" s="7"/>
      <c r="N773" s="6"/>
      <c r="O773" s="7"/>
      <c r="P773" s="7"/>
      <c r="Q773" s="7"/>
      <c r="R773" s="7"/>
      <c r="S773" s="7"/>
      <c r="T773" s="7"/>
      <c r="U773" s="7"/>
      <c r="V773" s="7"/>
      <c r="W773" s="7"/>
      <c r="X773" s="7"/>
      <c r="Y773" s="7"/>
    </row>
    <row r="774" spans="1:25" ht="15.75" customHeight="1" x14ac:dyDescent="0.25">
      <c r="A774" s="7"/>
      <c r="B774" s="7"/>
      <c r="C774" s="7"/>
      <c r="D774" s="7"/>
      <c r="E774" s="7"/>
      <c r="F774" s="7"/>
      <c r="G774" s="7"/>
      <c r="H774" s="7"/>
      <c r="I774" s="7"/>
      <c r="J774" s="7"/>
      <c r="K774" s="7"/>
      <c r="L774" s="7"/>
      <c r="M774" s="7"/>
      <c r="N774" s="6"/>
      <c r="O774" s="7"/>
      <c r="P774" s="7"/>
      <c r="Q774" s="7"/>
      <c r="R774" s="7"/>
      <c r="S774" s="7"/>
      <c r="T774" s="7"/>
      <c r="U774" s="7"/>
      <c r="V774" s="7"/>
      <c r="W774" s="7"/>
      <c r="X774" s="7"/>
      <c r="Y774" s="7"/>
    </row>
    <row r="775" spans="1:25" ht="15.75" customHeight="1" x14ac:dyDescent="0.25">
      <c r="A775" s="7"/>
      <c r="B775" s="7"/>
      <c r="C775" s="7"/>
      <c r="D775" s="7"/>
      <c r="E775" s="7"/>
      <c r="F775" s="7"/>
      <c r="G775" s="7"/>
      <c r="H775" s="7"/>
      <c r="I775" s="7"/>
      <c r="J775" s="7"/>
      <c r="K775" s="7"/>
      <c r="L775" s="7"/>
      <c r="M775" s="7"/>
      <c r="N775" s="6"/>
      <c r="O775" s="7"/>
      <c r="P775" s="7"/>
      <c r="Q775" s="7"/>
      <c r="R775" s="7"/>
      <c r="S775" s="7"/>
      <c r="T775" s="7"/>
      <c r="U775" s="7"/>
      <c r="V775" s="7"/>
      <c r="W775" s="7"/>
      <c r="X775" s="7"/>
      <c r="Y775" s="7"/>
    </row>
    <row r="776" spans="1:25" ht="15.75" customHeight="1" x14ac:dyDescent="0.25">
      <c r="A776" s="7"/>
      <c r="B776" s="7"/>
      <c r="C776" s="7"/>
      <c r="D776" s="7"/>
      <c r="E776" s="7"/>
      <c r="F776" s="7"/>
      <c r="G776" s="7"/>
      <c r="H776" s="7"/>
      <c r="I776" s="7"/>
      <c r="J776" s="7"/>
      <c r="K776" s="7"/>
      <c r="L776" s="7"/>
      <c r="M776" s="7"/>
      <c r="N776" s="6"/>
      <c r="O776" s="7"/>
      <c r="P776" s="7"/>
      <c r="Q776" s="7"/>
      <c r="R776" s="7"/>
      <c r="S776" s="7"/>
      <c r="T776" s="7"/>
      <c r="U776" s="7"/>
      <c r="V776" s="7"/>
      <c r="W776" s="7"/>
      <c r="X776" s="7"/>
      <c r="Y776" s="7"/>
    </row>
    <row r="777" spans="1:25" ht="15.75" customHeight="1" x14ac:dyDescent="0.25">
      <c r="A777" s="7"/>
      <c r="B777" s="7"/>
      <c r="C777" s="7"/>
      <c r="D777" s="7"/>
      <c r="E777" s="7"/>
      <c r="F777" s="7"/>
      <c r="G777" s="7"/>
      <c r="H777" s="7"/>
      <c r="I777" s="7"/>
      <c r="J777" s="7"/>
      <c r="K777" s="7"/>
      <c r="L777" s="7"/>
      <c r="M777" s="7"/>
      <c r="N777" s="6"/>
      <c r="O777" s="7"/>
      <c r="P777" s="7"/>
      <c r="Q777" s="7"/>
      <c r="R777" s="7"/>
      <c r="S777" s="7"/>
      <c r="T777" s="7"/>
      <c r="U777" s="7"/>
      <c r="V777" s="7"/>
      <c r="W777" s="7"/>
      <c r="X777" s="7"/>
      <c r="Y777" s="7"/>
    </row>
    <row r="778" spans="1:25" ht="15.75" customHeight="1" x14ac:dyDescent="0.25">
      <c r="A778" s="7"/>
      <c r="B778" s="7"/>
      <c r="C778" s="7"/>
      <c r="D778" s="7"/>
      <c r="E778" s="7"/>
      <c r="F778" s="7"/>
      <c r="G778" s="7"/>
      <c r="H778" s="7"/>
      <c r="I778" s="7"/>
      <c r="J778" s="7"/>
      <c r="K778" s="7"/>
      <c r="L778" s="7"/>
      <c r="M778" s="7"/>
      <c r="N778" s="6"/>
      <c r="O778" s="7"/>
      <c r="P778" s="7"/>
      <c r="Q778" s="7"/>
      <c r="R778" s="7"/>
      <c r="S778" s="7"/>
      <c r="T778" s="7"/>
      <c r="U778" s="7"/>
      <c r="V778" s="7"/>
      <c r="W778" s="7"/>
      <c r="X778" s="7"/>
      <c r="Y778" s="7"/>
    </row>
    <row r="779" spans="1:25" ht="15.75" customHeight="1" x14ac:dyDescent="0.25">
      <c r="A779" s="7"/>
      <c r="B779" s="7"/>
      <c r="C779" s="7"/>
      <c r="D779" s="7"/>
      <c r="E779" s="7"/>
      <c r="F779" s="7"/>
      <c r="G779" s="7"/>
      <c r="H779" s="7"/>
      <c r="I779" s="7"/>
      <c r="J779" s="7"/>
      <c r="K779" s="7"/>
      <c r="L779" s="7"/>
      <c r="M779" s="7"/>
      <c r="N779" s="6"/>
      <c r="O779" s="7"/>
      <c r="P779" s="7"/>
      <c r="Q779" s="7"/>
      <c r="R779" s="7"/>
      <c r="S779" s="7"/>
      <c r="T779" s="7"/>
      <c r="U779" s="7"/>
      <c r="V779" s="7"/>
      <c r="W779" s="7"/>
      <c r="X779" s="7"/>
      <c r="Y779" s="7"/>
    </row>
    <row r="780" spans="1:25" ht="15.75" customHeight="1" x14ac:dyDescent="0.25">
      <c r="A780" s="7"/>
      <c r="B780" s="7"/>
      <c r="C780" s="7"/>
      <c r="D780" s="7"/>
      <c r="E780" s="7"/>
      <c r="F780" s="7"/>
      <c r="G780" s="7"/>
      <c r="H780" s="7"/>
      <c r="I780" s="7"/>
      <c r="J780" s="7"/>
      <c r="K780" s="7"/>
      <c r="L780" s="7"/>
      <c r="M780" s="7"/>
      <c r="N780" s="6"/>
      <c r="O780" s="7"/>
      <c r="P780" s="7"/>
      <c r="Q780" s="7"/>
      <c r="R780" s="7"/>
      <c r="S780" s="7"/>
      <c r="T780" s="7"/>
      <c r="U780" s="7"/>
      <c r="V780" s="7"/>
      <c r="W780" s="7"/>
      <c r="X780" s="7"/>
      <c r="Y780" s="7"/>
    </row>
    <row r="781" spans="1:25" ht="15.75" customHeight="1" x14ac:dyDescent="0.25">
      <c r="A781" s="7"/>
      <c r="B781" s="7"/>
      <c r="C781" s="7"/>
      <c r="D781" s="7"/>
      <c r="E781" s="7"/>
      <c r="F781" s="7"/>
      <c r="G781" s="7"/>
      <c r="H781" s="7"/>
      <c r="I781" s="7"/>
      <c r="J781" s="7"/>
      <c r="K781" s="7"/>
      <c r="L781" s="7"/>
      <c r="M781" s="7"/>
      <c r="N781" s="6"/>
      <c r="O781" s="7"/>
      <c r="P781" s="7"/>
      <c r="Q781" s="7"/>
      <c r="R781" s="7"/>
      <c r="S781" s="7"/>
      <c r="T781" s="7"/>
      <c r="U781" s="7"/>
      <c r="V781" s="7"/>
      <c r="W781" s="7"/>
      <c r="X781" s="7"/>
      <c r="Y781" s="7"/>
    </row>
    <row r="782" spans="1:25" ht="15.75" customHeight="1" x14ac:dyDescent="0.25">
      <c r="A782" s="7"/>
      <c r="B782" s="7"/>
      <c r="C782" s="7"/>
      <c r="D782" s="7"/>
      <c r="E782" s="7"/>
      <c r="F782" s="7"/>
      <c r="G782" s="7"/>
      <c r="H782" s="7"/>
      <c r="I782" s="7"/>
      <c r="J782" s="7"/>
      <c r="K782" s="7"/>
      <c r="L782" s="7"/>
      <c r="M782" s="7"/>
      <c r="N782" s="6"/>
      <c r="O782" s="7"/>
      <c r="P782" s="7"/>
      <c r="Q782" s="7"/>
      <c r="R782" s="7"/>
      <c r="S782" s="7"/>
      <c r="T782" s="7"/>
      <c r="U782" s="7"/>
      <c r="V782" s="7"/>
      <c r="W782" s="7"/>
      <c r="X782" s="7"/>
      <c r="Y782" s="7"/>
    </row>
    <row r="783" spans="1:25" ht="15.75" customHeight="1" x14ac:dyDescent="0.25">
      <c r="A783" s="7"/>
      <c r="B783" s="7"/>
      <c r="C783" s="7"/>
      <c r="D783" s="7"/>
      <c r="E783" s="7"/>
      <c r="F783" s="7"/>
      <c r="G783" s="7"/>
      <c r="H783" s="7"/>
      <c r="I783" s="7"/>
      <c r="J783" s="7"/>
      <c r="K783" s="7"/>
      <c r="L783" s="7"/>
      <c r="M783" s="7"/>
      <c r="N783" s="6"/>
      <c r="O783" s="7"/>
      <c r="P783" s="7"/>
      <c r="Q783" s="7"/>
      <c r="R783" s="7"/>
      <c r="S783" s="7"/>
      <c r="T783" s="7"/>
      <c r="U783" s="7"/>
      <c r="V783" s="7"/>
      <c r="W783" s="7"/>
      <c r="X783" s="7"/>
      <c r="Y783" s="7"/>
    </row>
    <row r="784" spans="1:25" ht="15.75" customHeight="1" x14ac:dyDescent="0.25">
      <c r="A784" s="7"/>
      <c r="B784" s="7"/>
      <c r="C784" s="7"/>
      <c r="D784" s="7"/>
      <c r="E784" s="7"/>
      <c r="F784" s="7"/>
      <c r="G784" s="7"/>
      <c r="H784" s="7"/>
      <c r="I784" s="7"/>
      <c r="J784" s="7"/>
      <c r="K784" s="7"/>
      <c r="L784" s="7"/>
      <c r="M784" s="7"/>
      <c r="N784" s="6"/>
      <c r="O784" s="7"/>
      <c r="P784" s="7"/>
      <c r="Q784" s="7"/>
      <c r="R784" s="7"/>
      <c r="S784" s="7"/>
      <c r="T784" s="7"/>
      <c r="U784" s="7"/>
      <c r="V784" s="7"/>
      <c r="W784" s="7"/>
      <c r="X784" s="7"/>
      <c r="Y784" s="7"/>
    </row>
    <row r="785" spans="1:25" ht="15.75" customHeight="1" x14ac:dyDescent="0.25">
      <c r="A785" s="7"/>
      <c r="B785" s="7"/>
      <c r="C785" s="7"/>
      <c r="D785" s="7"/>
      <c r="E785" s="7"/>
      <c r="F785" s="7"/>
      <c r="G785" s="7"/>
      <c r="H785" s="7"/>
      <c r="I785" s="7"/>
      <c r="J785" s="7"/>
      <c r="K785" s="7"/>
      <c r="L785" s="7"/>
      <c r="M785" s="7"/>
      <c r="N785" s="6"/>
      <c r="O785" s="7"/>
      <c r="P785" s="7"/>
      <c r="Q785" s="7"/>
      <c r="R785" s="7"/>
      <c r="S785" s="7"/>
      <c r="T785" s="7"/>
      <c r="U785" s="7"/>
      <c r="V785" s="7"/>
      <c r="W785" s="7"/>
      <c r="X785" s="7"/>
      <c r="Y785" s="7"/>
    </row>
    <row r="786" spans="1:25" ht="15.75" customHeight="1" x14ac:dyDescent="0.25">
      <c r="A786" s="7"/>
      <c r="B786" s="7"/>
      <c r="C786" s="7"/>
      <c r="D786" s="7"/>
      <c r="E786" s="7"/>
      <c r="F786" s="7"/>
      <c r="G786" s="7"/>
      <c r="H786" s="7"/>
      <c r="I786" s="7"/>
      <c r="J786" s="7"/>
      <c r="K786" s="7"/>
      <c r="L786" s="7"/>
      <c r="M786" s="7"/>
      <c r="N786" s="6"/>
      <c r="O786" s="7"/>
      <c r="P786" s="7"/>
      <c r="Q786" s="7"/>
      <c r="R786" s="7"/>
      <c r="S786" s="7"/>
      <c r="T786" s="7"/>
      <c r="U786" s="7"/>
      <c r="V786" s="7"/>
      <c r="W786" s="7"/>
      <c r="X786" s="7"/>
      <c r="Y786" s="7"/>
    </row>
    <row r="787" spans="1:25" ht="15.75" customHeight="1" x14ac:dyDescent="0.25">
      <c r="A787" s="7"/>
      <c r="B787" s="7"/>
      <c r="C787" s="7"/>
      <c r="D787" s="7"/>
      <c r="E787" s="7"/>
      <c r="F787" s="7"/>
      <c r="G787" s="7"/>
      <c r="H787" s="7"/>
      <c r="I787" s="7"/>
      <c r="J787" s="7"/>
      <c r="K787" s="7"/>
      <c r="L787" s="7"/>
      <c r="M787" s="7"/>
      <c r="N787" s="6"/>
      <c r="O787" s="7"/>
      <c r="P787" s="7"/>
      <c r="Q787" s="7"/>
      <c r="R787" s="7"/>
      <c r="S787" s="7"/>
      <c r="T787" s="7"/>
      <c r="U787" s="7"/>
      <c r="V787" s="7"/>
      <c r="W787" s="7"/>
      <c r="X787" s="7"/>
      <c r="Y787" s="7"/>
    </row>
    <row r="788" spans="1:25" ht="15.75" customHeight="1" x14ac:dyDescent="0.25">
      <c r="A788" s="7"/>
      <c r="B788" s="7"/>
      <c r="C788" s="7"/>
      <c r="D788" s="7"/>
      <c r="E788" s="7"/>
      <c r="F788" s="7"/>
      <c r="G788" s="7"/>
      <c r="H788" s="7"/>
      <c r="I788" s="7"/>
      <c r="J788" s="7"/>
      <c r="K788" s="7"/>
      <c r="L788" s="7"/>
      <c r="M788" s="7"/>
      <c r="N788" s="6"/>
      <c r="O788" s="7"/>
      <c r="P788" s="7"/>
      <c r="Q788" s="7"/>
      <c r="R788" s="7"/>
      <c r="S788" s="7"/>
      <c r="T788" s="7"/>
      <c r="U788" s="7"/>
      <c r="V788" s="7"/>
      <c r="W788" s="7"/>
      <c r="X788" s="7"/>
      <c r="Y788" s="7"/>
    </row>
    <row r="789" spans="1:25" ht="15.75" customHeight="1" x14ac:dyDescent="0.25">
      <c r="A789" s="7"/>
      <c r="B789" s="7"/>
      <c r="C789" s="7"/>
      <c r="D789" s="7"/>
      <c r="E789" s="7"/>
      <c r="F789" s="7"/>
      <c r="G789" s="7"/>
      <c r="H789" s="7"/>
      <c r="I789" s="7"/>
      <c r="J789" s="7"/>
      <c r="K789" s="7"/>
      <c r="L789" s="7"/>
      <c r="M789" s="7"/>
      <c r="N789" s="6"/>
      <c r="O789" s="7"/>
      <c r="P789" s="7"/>
      <c r="Q789" s="7"/>
      <c r="R789" s="7"/>
      <c r="S789" s="7"/>
      <c r="T789" s="7"/>
      <c r="U789" s="7"/>
      <c r="V789" s="7"/>
      <c r="W789" s="7"/>
      <c r="X789" s="7"/>
      <c r="Y789" s="7"/>
    </row>
    <row r="790" spans="1:25" ht="15.75" customHeight="1" x14ac:dyDescent="0.25">
      <c r="A790" s="7"/>
      <c r="B790" s="7"/>
      <c r="C790" s="7"/>
      <c r="D790" s="7"/>
      <c r="E790" s="7"/>
      <c r="F790" s="7"/>
      <c r="G790" s="7"/>
      <c r="H790" s="7"/>
      <c r="I790" s="7"/>
      <c r="J790" s="7"/>
      <c r="K790" s="7"/>
      <c r="L790" s="7"/>
      <c r="M790" s="7"/>
      <c r="N790" s="6"/>
      <c r="O790" s="7"/>
      <c r="P790" s="7"/>
      <c r="Q790" s="7"/>
      <c r="R790" s="7"/>
      <c r="S790" s="7"/>
      <c r="T790" s="7"/>
      <c r="U790" s="7"/>
      <c r="V790" s="7"/>
      <c r="W790" s="7"/>
      <c r="X790" s="7"/>
      <c r="Y790" s="7"/>
    </row>
    <row r="791" spans="1:25" ht="15.75" customHeight="1" x14ac:dyDescent="0.25">
      <c r="A791" s="7"/>
      <c r="B791" s="7"/>
      <c r="C791" s="7"/>
      <c r="D791" s="7"/>
      <c r="E791" s="7"/>
      <c r="F791" s="7"/>
      <c r="G791" s="7"/>
      <c r="H791" s="7"/>
      <c r="I791" s="7"/>
      <c r="J791" s="7"/>
      <c r="K791" s="7"/>
      <c r="L791" s="7"/>
      <c r="M791" s="7"/>
      <c r="N791" s="6"/>
      <c r="O791" s="7"/>
      <c r="P791" s="7"/>
      <c r="Q791" s="7"/>
      <c r="R791" s="7"/>
      <c r="S791" s="7"/>
      <c r="T791" s="7"/>
      <c r="U791" s="7"/>
      <c r="V791" s="7"/>
      <c r="W791" s="7"/>
      <c r="X791" s="7"/>
      <c r="Y791" s="7"/>
    </row>
    <row r="792" spans="1:25" ht="15.75" customHeight="1" x14ac:dyDescent="0.25">
      <c r="A792" s="7"/>
      <c r="B792" s="7"/>
      <c r="C792" s="7"/>
      <c r="D792" s="7"/>
      <c r="E792" s="7"/>
      <c r="F792" s="7"/>
      <c r="G792" s="7"/>
      <c r="H792" s="7"/>
      <c r="I792" s="7"/>
      <c r="J792" s="7"/>
      <c r="K792" s="7"/>
      <c r="L792" s="7"/>
      <c r="M792" s="7"/>
      <c r="N792" s="6"/>
      <c r="O792" s="7"/>
      <c r="P792" s="7"/>
      <c r="Q792" s="7"/>
      <c r="R792" s="7"/>
      <c r="S792" s="7"/>
      <c r="T792" s="7"/>
      <c r="U792" s="7"/>
      <c r="V792" s="7"/>
      <c r="W792" s="7"/>
      <c r="X792" s="7"/>
      <c r="Y792" s="7"/>
    </row>
    <row r="793" spans="1:25" ht="15.75" customHeight="1" x14ac:dyDescent="0.25">
      <c r="A793" s="7"/>
      <c r="B793" s="7"/>
      <c r="C793" s="7"/>
      <c r="D793" s="7"/>
      <c r="E793" s="7"/>
      <c r="F793" s="7"/>
      <c r="G793" s="7"/>
      <c r="H793" s="7"/>
      <c r="I793" s="7"/>
      <c r="J793" s="7"/>
      <c r="K793" s="7"/>
      <c r="L793" s="7"/>
      <c r="M793" s="7"/>
      <c r="N793" s="6"/>
      <c r="O793" s="7"/>
      <c r="P793" s="7"/>
      <c r="Q793" s="7"/>
      <c r="R793" s="7"/>
      <c r="S793" s="7"/>
      <c r="T793" s="7"/>
      <c r="U793" s="7"/>
      <c r="V793" s="7"/>
      <c r="W793" s="7"/>
      <c r="X793" s="7"/>
      <c r="Y793" s="7"/>
    </row>
    <row r="794" spans="1:25" ht="15.75" customHeight="1" x14ac:dyDescent="0.25">
      <c r="A794" s="7"/>
      <c r="B794" s="7"/>
      <c r="C794" s="7"/>
      <c r="D794" s="7"/>
      <c r="E794" s="7"/>
      <c r="F794" s="7"/>
      <c r="G794" s="7"/>
      <c r="H794" s="7"/>
      <c r="I794" s="7"/>
      <c r="J794" s="7"/>
      <c r="K794" s="7"/>
      <c r="L794" s="7"/>
      <c r="M794" s="7"/>
      <c r="N794" s="6"/>
      <c r="O794" s="7"/>
      <c r="P794" s="7"/>
      <c r="Q794" s="7"/>
      <c r="R794" s="7"/>
      <c r="S794" s="7"/>
      <c r="T794" s="7"/>
      <c r="U794" s="7"/>
      <c r="V794" s="7"/>
      <c r="W794" s="7"/>
      <c r="X794" s="7"/>
      <c r="Y794" s="7"/>
    </row>
    <row r="795" spans="1:25" ht="15.75" customHeight="1" x14ac:dyDescent="0.25">
      <c r="A795" s="7"/>
      <c r="B795" s="7"/>
      <c r="C795" s="7"/>
      <c r="D795" s="7"/>
      <c r="E795" s="7"/>
      <c r="F795" s="7"/>
      <c r="G795" s="7"/>
      <c r="H795" s="7"/>
      <c r="I795" s="7"/>
      <c r="J795" s="7"/>
      <c r="K795" s="7"/>
      <c r="L795" s="7"/>
      <c r="M795" s="7"/>
      <c r="N795" s="6"/>
      <c r="O795" s="7"/>
      <c r="P795" s="7"/>
      <c r="Q795" s="7"/>
      <c r="R795" s="7"/>
      <c r="S795" s="7"/>
      <c r="T795" s="7"/>
      <c r="U795" s="7"/>
      <c r="V795" s="7"/>
      <c r="W795" s="7"/>
      <c r="X795" s="7"/>
      <c r="Y795" s="7"/>
    </row>
    <row r="796" spans="1:25" ht="15.75" customHeight="1" x14ac:dyDescent="0.25">
      <c r="A796" s="7"/>
      <c r="B796" s="7"/>
      <c r="C796" s="7"/>
      <c r="D796" s="7"/>
      <c r="E796" s="7"/>
      <c r="F796" s="7"/>
      <c r="G796" s="7"/>
      <c r="H796" s="7"/>
      <c r="I796" s="7"/>
      <c r="J796" s="7"/>
      <c r="K796" s="7"/>
      <c r="L796" s="7"/>
      <c r="M796" s="7"/>
      <c r="N796" s="6"/>
      <c r="O796" s="7"/>
      <c r="P796" s="7"/>
      <c r="Q796" s="7"/>
      <c r="R796" s="7"/>
      <c r="S796" s="7"/>
      <c r="T796" s="7"/>
      <c r="U796" s="7"/>
      <c r="V796" s="7"/>
      <c r="W796" s="7"/>
      <c r="X796" s="7"/>
      <c r="Y796" s="7"/>
    </row>
    <row r="797" spans="1:25" ht="15.75" customHeight="1" x14ac:dyDescent="0.25">
      <c r="A797" s="7"/>
      <c r="B797" s="7"/>
      <c r="C797" s="7"/>
      <c r="D797" s="7"/>
      <c r="E797" s="7"/>
      <c r="F797" s="7"/>
      <c r="G797" s="7"/>
      <c r="H797" s="7"/>
      <c r="I797" s="7"/>
      <c r="J797" s="7"/>
      <c r="K797" s="7"/>
      <c r="L797" s="7"/>
      <c r="M797" s="7"/>
      <c r="N797" s="6"/>
      <c r="O797" s="7"/>
      <c r="P797" s="7"/>
      <c r="Q797" s="7"/>
      <c r="R797" s="7"/>
      <c r="S797" s="7"/>
      <c r="T797" s="7"/>
      <c r="U797" s="7"/>
      <c r="V797" s="7"/>
      <c r="W797" s="7"/>
      <c r="X797" s="7"/>
      <c r="Y797" s="7"/>
    </row>
    <row r="798" spans="1:25" ht="15.75" customHeight="1" x14ac:dyDescent="0.25">
      <c r="A798" s="7"/>
      <c r="B798" s="7"/>
      <c r="C798" s="7"/>
      <c r="D798" s="7"/>
      <c r="E798" s="7"/>
      <c r="F798" s="7"/>
      <c r="G798" s="7"/>
      <c r="H798" s="7"/>
      <c r="I798" s="7"/>
      <c r="J798" s="7"/>
      <c r="K798" s="7"/>
      <c r="L798" s="7"/>
      <c r="M798" s="7"/>
      <c r="N798" s="6"/>
      <c r="O798" s="7"/>
      <c r="P798" s="7"/>
      <c r="Q798" s="7"/>
      <c r="R798" s="7"/>
      <c r="S798" s="7"/>
      <c r="T798" s="7"/>
      <c r="U798" s="7"/>
      <c r="V798" s="7"/>
      <c r="W798" s="7"/>
      <c r="X798" s="7"/>
      <c r="Y798" s="7"/>
    </row>
    <row r="799" spans="1:25" ht="15.75" customHeight="1" x14ac:dyDescent="0.25">
      <c r="A799" s="7"/>
      <c r="B799" s="7"/>
      <c r="C799" s="7"/>
      <c r="D799" s="7"/>
      <c r="E799" s="7"/>
      <c r="F799" s="7"/>
      <c r="G799" s="7"/>
      <c r="H799" s="7"/>
      <c r="I799" s="7"/>
      <c r="J799" s="7"/>
      <c r="K799" s="7"/>
      <c r="L799" s="7"/>
      <c r="M799" s="7"/>
      <c r="N799" s="6"/>
      <c r="O799" s="7"/>
      <c r="P799" s="7"/>
      <c r="Q799" s="7"/>
      <c r="R799" s="7"/>
      <c r="S799" s="7"/>
      <c r="T799" s="7"/>
      <c r="U799" s="7"/>
      <c r="V799" s="7"/>
      <c r="W799" s="7"/>
      <c r="X799" s="7"/>
      <c r="Y799" s="7"/>
    </row>
    <row r="800" spans="1:25" ht="15.75" customHeight="1" x14ac:dyDescent="0.25">
      <c r="A800" s="7"/>
      <c r="B800" s="7"/>
      <c r="C800" s="7"/>
      <c r="D800" s="7"/>
      <c r="E800" s="7"/>
      <c r="F800" s="7"/>
      <c r="G800" s="7"/>
      <c r="H800" s="7"/>
      <c r="I800" s="7"/>
      <c r="J800" s="7"/>
      <c r="K800" s="7"/>
      <c r="L800" s="7"/>
      <c r="M800" s="7"/>
      <c r="N800" s="6"/>
      <c r="O800" s="7"/>
      <c r="P800" s="7"/>
      <c r="Q800" s="7"/>
      <c r="R800" s="7"/>
      <c r="S800" s="7"/>
      <c r="T800" s="7"/>
      <c r="U800" s="7"/>
      <c r="V800" s="7"/>
      <c r="W800" s="7"/>
      <c r="X800" s="7"/>
      <c r="Y800" s="7"/>
    </row>
    <row r="801" spans="1:25" ht="15.75" customHeight="1" x14ac:dyDescent="0.25">
      <c r="A801" s="7"/>
      <c r="B801" s="7"/>
      <c r="C801" s="7"/>
      <c r="D801" s="7"/>
      <c r="E801" s="7"/>
      <c r="F801" s="7"/>
      <c r="G801" s="7"/>
      <c r="H801" s="7"/>
      <c r="I801" s="7"/>
      <c r="J801" s="7"/>
      <c r="K801" s="7"/>
      <c r="L801" s="7"/>
      <c r="M801" s="7"/>
      <c r="N801" s="6"/>
      <c r="O801" s="7"/>
      <c r="P801" s="7"/>
      <c r="Q801" s="7"/>
      <c r="R801" s="7"/>
      <c r="S801" s="7"/>
      <c r="T801" s="7"/>
      <c r="U801" s="7"/>
      <c r="V801" s="7"/>
      <c r="W801" s="7"/>
      <c r="X801" s="7"/>
      <c r="Y801" s="7"/>
    </row>
    <row r="802" spans="1:25" ht="15.75" customHeight="1" x14ac:dyDescent="0.25">
      <c r="A802" s="7"/>
      <c r="B802" s="7"/>
      <c r="C802" s="7"/>
      <c r="D802" s="7"/>
      <c r="E802" s="7"/>
      <c r="F802" s="7"/>
      <c r="G802" s="7"/>
      <c r="H802" s="7"/>
      <c r="I802" s="7"/>
      <c r="J802" s="7"/>
      <c r="K802" s="7"/>
      <c r="L802" s="7"/>
      <c r="M802" s="7"/>
      <c r="N802" s="6"/>
      <c r="O802" s="7"/>
      <c r="P802" s="7"/>
      <c r="Q802" s="7"/>
      <c r="R802" s="7"/>
      <c r="S802" s="7"/>
      <c r="T802" s="7"/>
      <c r="U802" s="7"/>
      <c r="V802" s="7"/>
      <c r="W802" s="7"/>
      <c r="X802" s="7"/>
      <c r="Y802" s="7"/>
    </row>
    <row r="803" spans="1:25" ht="15.75" customHeight="1" x14ac:dyDescent="0.25">
      <c r="A803" s="7"/>
      <c r="B803" s="7"/>
      <c r="C803" s="7"/>
      <c r="D803" s="7"/>
      <c r="E803" s="7"/>
      <c r="F803" s="7"/>
      <c r="G803" s="7"/>
      <c r="H803" s="7"/>
      <c r="I803" s="7"/>
      <c r="J803" s="7"/>
      <c r="K803" s="7"/>
      <c r="L803" s="7"/>
      <c r="M803" s="7"/>
      <c r="N803" s="6"/>
      <c r="O803" s="7"/>
      <c r="P803" s="7"/>
      <c r="Q803" s="7"/>
      <c r="R803" s="7"/>
      <c r="S803" s="7"/>
      <c r="T803" s="7"/>
      <c r="U803" s="7"/>
      <c r="V803" s="7"/>
      <c r="W803" s="7"/>
      <c r="X803" s="7"/>
      <c r="Y803" s="7"/>
    </row>
    <row r="804" spans="1:25" ht="15.75" customHeight="1" x14ac:dyDescent="0.25">
      <c r="A804" s="7"/>
      <c r="B804" s="7"/>
      <c r="C804" s="7"/>
      <c r="D804" s="7"/>
      <c r="E804" s="7"/>
      <c r="F804" s="7"/>
      <c r="G804" s="7"/>
      <c r="H804" s="7"/>
      <c r="I804" s="7"/>
      <c r="J804" s="7"/>
      <c r="K804" s="7"/>
      <c r="L804" s="7"/>
      <c r="M804" s="7"/>
      <c r="N804" s="6"/>
      <c r="O804" s="7"/>
      <c r="P804" s="7"/>
      <c r="Q804" s="7"/>
      <c r="R804" s="7"/>
      <c r="S804" s="7"/>
      <c r="T804" s="7"/>
      <c r="U804" s="7"/>
      <c r="V804" s="7"/>
      <c r="W804" s="7"/>
      <c r="X804" s="7"/>
      <c r="Y804" s="7"/>
    </row>
    <row r="805" spans="1:25" ht="15.75" customHeight="1" x14ac:dyDescent="0.25">
      <c r="A805" s="7"/>
      <c r="B805" s="7"/>
      <c r="C805" s="7"/>
      <c r="D805" s="7"/>
      <c r="E805" s="7"/>
      <c r="F805" s="7"/>
      <c r="G805" s="7"/>
      <c r="H805" s="7"/>
      <c r="I805" s="7"/>
      <c r="J805" s="7"/>
      <c r="K805" s="7"/>
      <c r="L805" s="7"/>
      <c r="M805" s="7"/>
      <c r="N805" s="6"/>
      <c r="O805" s="7"/>
      <c r="P805" s="7"/>
      <c r="Q805" s="7"/>
      <c r="R805" s="7"/>
      <c r="S805" s="7"/>
      <c r="T805" s="7"/>
      <c r="U805" s="7"/>
      <c r="V805" s="7"/>
      <c r="W805" s="7"/>
      <c r="X805" s="7"/>
      <c r="Y805" s="7"/>
    </row>
    <row r="806" spans="1:25" ht="15.75" customHeight="1" x14ac:dyDescent="0.25">
      <c r="A806" s="7"/>
      <c r="B806" s="7"/>
      <c r="C806" s="7"/>
      <c r="D806" s="7"/>
      <c r="E806" s="7"/>
      <c r="F806" s="7"/>
      <c r="G806" s="7"/>
      <c r="H806" s="7"/>
      <c r="I806" s="7"/>
      <c r="J806" s="7"/>
      <c r="K806" s="7"/>
      <c r="L806" s="7"/>
      <c r="M806" s="7"/>
      <c r="N806" s="6"/>
      <c r="O806" s="7"/>
      <c r="P806" s="7"/>
      <c r="Q806" s="7"/>
      <c r="R806" s="7"/>
      <c r="S806" s="7"/>
      <c r="T806" s="7"/>
      <c r="U806" s="7"/>
      <c r="V806" s="7"/>
      <c r="W806" s="7"/>
      <c r="X806" s="7"/>
      <c r="Y806" s="7"/>
    </row>
    <row r="807" spans="1:25" ht="15.75" customHeight="1" x14ac:dyDescent="0.25">
      <c r="A807" s="7"/>
      <c r="B807" s="7"/>
      <c r="C807" s="7"/>
      <c r="D807" s="7"/>
      <c r="E807" s="7"/>
      <c r="F807" s="7"/>
      <c r="G807" s="7"/>
      <c r="H807" s="7"/>
      <c r="I807" s="7"/>
      <c r="J807" s="7"/>
      <c r="K807" s="7"/>
      <c r="L807" s="7"/>
      <c r="M807" s="7"/>
      <c r="N807" s="6"/>
      <c r="O807" s="7"/>
      <c r="P807" s="7"/>
      <c r="Q807" s="7"/>
      <c r="R807" s="7"/>
      <c r="S807" s="7"/>
      <c r="T807" s="7"/>
      <c r="U807" s="7"/>
      <c r="V807" s="7"/>
      <c r="W807" s="7"/>
      <c r="X807" s="7"/>
      <c r="Y807" s="7"/>
    </row>
    <row r="808" spans="1:25" ht="15.75" customHeight="1" x14ac:dyDescent="0.25">
      <c r="A808" s="7"/>
      <c r="B808" s="7"/>
      <c r="C808" s="7"/>
      <c r="D808" s="7"/>
      <c r="E808" s="7"/>
      <c r="F808" s="7"/>
      <c r="G808" s="7"/>
      <c r="H808" s="7"/>
      <c r="I808" s="7"/>
      <c r="J808" s="7"/>
      <c r="K808" s="7"/>
      <c r="L808" s="7"/>
      <c r="M808" s="7"/>
      <c r="N808" s="6"/>
      <c r="O808" s="7"/>
      <c r="P808" s="7"/>
      <c r="Q808" s="7"/>
      <c r="R808" s="7"/>
      <c r="S808" s="7"/>
      <c r="T808" s="7"/>
      <c r="U808" s="7"/>
      <c r="V808" s="7"/>
      <c r="W808" s="7"/>
      <c r="X808" s="7"/>
      <c r="Y808" s="7"/>
    </row>
    <row r="809" spans="1:25" ht="15.75" customHeight="1" x14ac:dyDescent="0.25">
      <c r="A809" s="7"/>
      <c r="B809" s="7"/>
      <c r="C809" s="7"/>
      <c r="D809" s="7"/>
      <c r="E809" s="7"/>
      <c r="F809" s="7"/>
      <c r="G809" s="7"/>
      <c r="H809" s="7"/>
      <c r="I809" s="7"/>
      <c r="J809" s="7"/>
      <c r="K809" s="7"/>
      <c r="L809" s="7"/>
      <c r="M809" s="7"/>
      <c r="N809" s="6"/>
      <c r="O809" s="7"/>
      <c r="P809" s="7"/>
      <c r="Q809" s="7"/>
      <c r="R809" s="7"/>
      <c r="S809" s="7"/>
      <c r="T809" s="7"/>
      <c r="U809" s="7"/>
      <c r="V809" s="7"/>
      <c r="W809" s="7"/>
      <c r="X809" s="7"/>
      <c r="Y809" s="7"/>
    </row>
    <row r="810" spans="1:25" ht="15.75" customHeight="1" x14ac:dyDescent="0.25">
      <c r="A810" s="7"/>
      <c r="B810" s="7"/>
      <c r="C810" s="7"/>
      <c r="D810" s="7"/>
      <c r="E810" s="7"/>
      <c r="F810" s="7"/>
      <c r="G810" s="7"/>
      <c r="H810" s="7"/>
      <c r="I810" s="7"/>
      <c r="J810" s="7"/>
      <c r="K810" s="7"/>
      <c r="L810" s="7"/>
      <c r="M810" s="7"/>
      <c r="N810" s="6"/>
      <c r="O810" s="7"/>
      <c r="P810" s="7"/>
      <c r="Q810" s="7"/>
      <c r="R810" s="7"/>
      <c r="S810" s="7"/>
      <c r="T810" s="7"/>
      <c r="U810" s="7"/>
      <c r="V810" s="7"/>
      <c r="W810" s="7"/>
      <c r="X810" s="7"/>
      <c r="Y810" s="7"/>
    </row>
    <row r="811" spans="1:25" ht="15.75" customHeight="1" x14ac:dyDescent="0.25">
      <c r="A811" s="7"/>
      <c r="B811" s="7"/>
      <c r="C811" s="7"/>
      <c r="D811" s="7"/>
      <c r="E811" s="7"/>
      <c r="F811" s="7"/>
      <c r="G811" s="7"/>
      <c r="H811" s="7"/>
      <c r="I811" s="7"/>
      <c r="J811" s="7"/>
      <c r="K811" s="7"/>
      <c r="L811" s="7"/>
      <c r="M811" s="7"/>
      <c r="N811" s="6"/>
      <c r="O811" s="7"/>
      <c r="P811" s="7"/>
      <c r="Q811" s="7"/>
      <c r="R811" s="7"/>
      <c r="S811" s="7"/>
      <c r="T811" s="7"/>
      <c r="U811" s="7"/>
      <c r="V811" s="7"/>
      <c r="W811" s="7"/>
      <c r="X811" s="7"/>
      <c r="Y811" s="7"/>
    </row>
    <row r="812" spans="1:25" ht="15.75" customHeight="1" x14ac:dyDescent="0.25">
      <c r="A812" s="7"/>
      <c r="B812" s="7"/>
      <c r="C812" s="7"/>
      <c r="D812" s="7"/>
      <c r="E812" s="7"/>
      <c r="F812" s="7"/>
      <c r="G812" s="7"/>
      <c r="H812" s="7"/>
      <c r="I812" s="7"/>
      <c r="J812" s="7"/>
      <c r="K812" s="7"/>
      <c r="L812" s="7"/>
      <c r="M812" s="7"/>
      <c r="N812" s="6"/>
      <c r="O812" s="7"/>
      <c r="P812" s="7"/>
      <c r="Q812" s="7"/>
      <c r="R812" s="7"/>
      <c r="S812" s="7"/>
      <c r="T812" s="7"/>
      <c r="U812" s="7"/>
      <c r="V812" s="7"/>
      <c r="W812" s="7"/>
      <c r="X812" s="7"/>
      <c r="Y812" s="7"/>
    </row>
    <row r="813" spans="1:25" ht="15.75" customHeight="1" x14ac:dyDescent="0.25">
      <c r="A813" s="7"/>
      <c r="B813" s="7"/>
      <c r="C813" s="7"/>
      <c r="D813" s="7"/>
      <c r="E813" s="7"/>
      <c r="F813" s="7"/>
      <c r="G813" s="7"/>
      <c r="H813" s="7"/>
      <c r="I813" s="7"/>
      <c r="J813" s="7"/>
      <c r="K813" s="7"/>
      <c r="L813" s="7"/>
      <c r="M813" s="7"/>
      <c r="N813" s="6"/>
      <c r="O813" s="7"/>
      <c r="P813" s="7"/>
      <c r="Q813" s="7"/>
      <c r="R813" s="7"/>
      <c r="S813" s="7"/>
      <c r="T813" s="7"/>
      <c r="U813" s="7"/>
      <c r="V813" s="7"/>
      <c r="W813" s="7"/>
      <c r="X813" s="7"/>
      <c r="Y813" s="7"/>
    </row>
    <row r="814" spans="1:25" ht="15.75" customHeight="1" x14ac:dyDescent="0.25">
      <c r="A814" s="7"/>
      <c r="B814" s="7"/>
      <c r="C814" s="7"/>
      <c r="D814" s="7"/>
      <c r="E814" s="7"/>
      <c r="F814" s="7"/>
      <c r="G814" s="7"/>
      <c r="H814" s="7"/>
      <c r="I814" s="7"/>
      <c r="J814" s="7"/>
      <c r="K814" s="7"/>
      <c r="L814" s="7"/>
      <c r="M814" s="7"/>
      <c r="N814" s="6"/>
      <c r="O814" s="7"/>
      <c r="P814" s="7"/>
      <c r="Q814" s="7"/>
      <c r="R814" s="7"/>
      <c r="S814" s="7"/>
      <c r="T814" s="7"/>
      <c r="U814" s="7"/>
      <c r="V814" s="7"/>
      <c r="W814" s="7"/>
      <c r="X814" s="7"/>
      <c r="Y814" s="7"/>
    </row>
    <row r="815" spans="1:25" ht="15.75" customHeight="1" x14ac:dyDescent="0.25">
      <c r="A815" s="7"/>
      <c r="B815" s="7"/>
      <c r="C815" s="7"/>
      <c r="D815" s="7"/>
      <c r="E815" s="7"/>
      <c r="F815" s="7"/>
      <c r="G815" s="7"/>
      <c r="H815" s="7"/>
      <c r="I815" s="7"/>
      <c r="J815" s="7"/>
      <c r="K815" s="7"/>
      <c r="L815" s="7"/>
      <c r="M815" s="7"/>
      <c r="N815" s="6"/>
      <c r="O815" s="7"/>
      <c r="P815" s="7"/>
      <c r="Q815" s="7"/>
      <c r="R815" s="7"/>
      <c r="S815" s="7"/>
      <c r="T815" s="7"/>
      <c r="U815" s="7"/>
      <c r="V815" s="7"/>
      <c r="W815" s="7"/>
      <c r="X815" s="7"/>
      <c r="Y815" s="7"/>
    </row>
    <row r="816" spans="1:25" ht="15.75" customHeight="1" x14ac:dyDescent="0.25">
      <c r="A816" s="7"/>
      <c r="B816" s="7"/>
      <c r="C816" s="7"/>
      <c r="D816" s="7"/>
      <c r="E816" s="7"/>
      <c r="F816" s="7"/>
      <c r="G816" s="7"/>
      <c r="H816" s="7"/>
      <c r="I816" s="7"/>
      <c r="J816" s="7"/>
      <c r="K816" s="7"/>
      <c r="L816" s="7"/>
      <c r="M816" s="7"/>
      <c r="N816" s="6"/>
      <c r="O816" s="7"/>
      <c r="P816" s="7"/>
      <c r="Q816" s="7"/>
      <c r="R816" s="7"/>
      <c r="S816" s="7"/>
      <c r="T816" s="7"/>
      <c r="U816" s="7"/>
      <c r="V816" s="7"/>
      <c r="W816" s="7"/>
      <c r="X816" s="7"/>
      <c r="Y816" s="7"/>
    </row>
    <row r="817" spans="1:25" ht="15.75" customHeight="1" x14ac:dyDescent="0.25">
      <c r="A817" s="7"/>
      <c r="B817" s="7"/>
      <c r="C817" s="7"/>
      <c r="D817" s="7"/>
      <c r="E817" s="7"/>
      <c r="F817" s="7"/>
      <c r="G817" s="7"/>
      <c r="H817" s="7"/>
      <c r="I817" s="7"/>
      <c r="J817" s="7"/>
      <c r="K817" s="7"/>
      <c r="L817" s="7"/>
      <c r="M817" s="7"/>
      <c r="N817" s="6"/>
      <c r="O817" s="7"/>
      <c r="P817" s="7"/>
      <c r="Q817" s="7"/>
      <c r="R817" s="7"/>
      <c r="S817" s="7"/>
      <c r="T817" s="7"/>
      <c r="U817" s="7"/>
      <c r="V817" s="7"/>
      <c r="W817" s="7"/>
      <c r="X817" s="7"/>
      <c r="Y817" s="7"/>
    </row>
    <row r="818" spans="1:25" ht="15.75" customHeight="1" x14ac:dyDescent="0.25">
      <c r="A818" s="7"/>
      <c r="B818" s="7"/>
      <c r="C818" s="7"/>
      <c r="D818" s="7"/>
      <c r="E818" s="7"/>
      <c r="F818" s="7"/>
      <c r="G818" s="7"/>
      <c r="H818" s="7"/>
      <c r="I818" s="7"/>
      <c r="J818" s="7"/>
      <c r="K818" s="7"/>
      <c r="L818" s="7"/>
      <c r="M818" s="7"/>
      <c r="N818" s="6"/>
      <c r="O818" s="7"/>
      <c r="P818" s="7"/>
      <c r="Q818" s="7"/>
      <c r="R818" s="7"/>
      <c r="S818" s="7"/>
      <c r="T818" s="7"/>
      <c r="U818" s="7"/>
      <c r="V818" s="7"/>
      <c r="W818" s="7"/>
      <c r="X818" s="7"/>
      <c r="Y818" s="7"/>
    </row>
    <row r="819" spans="1:25" ht="15.75" customHeight="1" x14ac:dyDescent="0.25">
      <c r="A819" s="7"/>
      <c r="B819" s="7"/>
      <c r="C819" s="7"/>
      <c r="D819" s="7"/>
      <c r="E819" s="7"/>
      <c r="F819" s="7"/>
      <c r="G819" s="7"/>
      <c r="H819" s="7"/>
      <c r="I819" s="7"/>
      <c r="J819" s="7"/>
      <c r="K819" s="7"/>
      <c r="L819" s="7"/>
      <c r="M819" s="7"/>
      <c r="N819" s="6"/>
      <c r="O819" s="7"/>
      <c r="P819" s="7"/>
      <c r="Q819" s="7"/>
      <c r="R819" s="7"/>
      <c r="S819" s="7"/>
      <c r="T819" s="7"/>
      <c r="U819" s="7"/>
      <c r="V819" s="7"/>
      <c r="W819" s="7"/>
      <c r="X819" s="7"/>
      <c r="Y819" s="7"/>
    </row>
    <row r="820" spans="1:25" ht="15.75" customHeight="1" x14ac:dyDescent="0.25">
      <c r="A820" s="7"/>
      <c r="B820" s="7"/>
      <c r="C820" s="7"/>
      <c r="D820" s="7"/>
      <c r="E820" s="7"/>
      <c r="F820" s="7"/>
      <c r="G820" s="7"/>
      <c r="H820" s="7"/>
      <c r="I820" s="7"/>
      <c r="J820" s="7"/>
      <c r="K820" s="7"/>
      <c r="L820" s="7"/>
      <c r="M820" s="7"/>
      <c r="N820" s="6"/>
      <c r="O820" s="7"/>
      <c r="P820" s="7"/>
      <c r="Q820" s="7"/>
      <c r="R820" s="7"/>
      <c r="S820" s="7"/>
      <c r="T820" s="7"/>
      <c r="U820" s="7"/>
      <c r="V820" s="7"/>
      <c r="W820" s="7"/>
      <c r="X820" s="7"/>
      <c r="Y820" s="7"/>
    </row>
    <row r="821" spans="1:25" ht="15.75" customHeight="1" x14ac:dyDescent="0.25">
      <c r="A821" s="7"/>
      <c r="B821" s="7"/>
      <c r="C821" s="7"/>
      <c r="D821" s="7"/>
      <c r="E821" s="7"/>
      <c r="F821" s="7"/>
      <c r="G821" s="7"/>
      <c r="H821" s="7"/>
      <c r="I821" s="7"/>
      <c r="J821" s="7"/>
      <c r="K821" s="7"/>
      <c r="L821" s="7"/>
      <c r="M821" s="7"/>
      <c r="N821" s="6"/>
      <c r="O821" s="7"/>
      <c r="P821" s="7"/>
      <c r="Q821" s="7"/>
      <c r="R821" s="7"/>
      <c r="S821" s="7"/>
      <c r="T821" s="7"/>
      <c r="U821" s="7"/>
      <c r="V821" s="7"/>
      <c r="W821" s="7"/>
      <c r="X821" s="7"/>
      <c r="Y821" s="7"/>
    </row>
    <row r="822" spans="1:25" ht="15.75" customHeight="1" x14ac:dyDescent="0.25">
      <c r="A822" s="7"/>
      <c r="B822" s="7"/>
      <c r="C822" s="7"/>
      <c r="D822" s="7"/>
      <c r="E822" s="7"/>
      <c r="F822" s="7"/>
      <c r="G822" s="7"/>
      <c r="H822" s="7"/>
      <c r="I822" s="7"/>
      <c r="J822" s="7"/>
      <c r="K822" s="7"/>
      <c r="L822" s="7"/>
      <c r="M822" s="7"/>
      <c r="N822" s="6"/>
      <c r="O822" s="7"/>
      <c r="P822" s="7"/>
      <c r="Q822" s="7"/>
      <c r="R822" s="7"/>
      <c r="S822" s="7"/>
      <c r="T822" s="7"/>
      <c r="U822" s="7"/>
      <c r="V822" s="7"/>
      <c r="W822" s="7"/>
      <c r="X822" s="7"/>
      <c r="Y822" s="7"/>
    </row>
    <row r="823" spans="1:25" ht="15.75" customHeight="1" x14ac:dyDescent="0.25">
      <c r="A823" s="7"/>
      <c r="B823" s="7"/>
      <c r="C823" s="7"/>
      <c r="D823" s="7"/>
      <c r="E823" s="7"/>
      <c r="F823" s="7"/>
      <c r="G823" s="7"/>
      <c r="H823" s="7"/>
      <c r="I823" s="7"/>
      <c r="J823" s="7"/>
      <c r="K823" s="7"/>
      <c r="L823" s="7"/>
      <c r="M823" s="7"/>
      <c r="N823" s="6"/>
      <c r="O823" s="7"/>
      <c r="P823" s="7"/>
      <c r="Q823" s="7"/>
      <c r="R823" s="7"/>
      <c r="S823" s="7"/>
      <c r="T823" s="7"/>
      <c r="U823" s="7"/>
      <c r="V823" s="7"/>
      <c r="W823" s="7"/>
      <c r="X823" s="7"/>
      <c r="Y823" s="7"/>
    </row>
    <row r="824" spans="1:25" ht="15.75" customHeight="1" x14ac:dyDescent="0.25">
      <c r="A824" s="7"/>
      <c r="B824" s="7"/>
      <c r="C824" s="7"/>
      <c r="D824" s="7"/>
      <c r="E824" s="7"/>
      <c r="F824" s="7"/>
      <c r="G824" s="7"/>
      <c r="H824" s="7"/>
      <c r="I824" s="7"/>
      <c r="J824" s="7"/>
      <c r="K824" s="7"/>
      <c r="L824" s="7"/>
      <c r="M824" s="7"/>
      <c r="N824" s="6"/>
      <c r="O824" s="7"/>
      <c r="P824" s="7"/>
      <c r="Q824" s="7"/>
      <c r="R824" s="7"/>
      <c r="S824" s="7"/>
      <c r="T824" s="7"/>
      <c r="U824" s="7"/>
      <c r="V824" s="7"/>
      <c r="W824" s="7"/>
      <c r="X824" s="7"/>
      <c r="Y824" s="7"/>
    </row>
    <row r="825" spans="1:25" ht="15.75" customHeight="1" x14ac:dyDescent="0.25">
      <c r="A825" s="7"/>
      <c r="B825" s="7"/>
      <c r="C825" s="7"/>
      <c r="D825" s="7"/>
      <c r="E825" s="7"/>
      <c r="F825" s="7"/>
      <c r="G825" s="7"/>
      <c r="H825" s="7"/>
      <c r="I825" s="7"/>
      <c r="J825" s="7"/>
      <c r="K825" s="7"/>
      <c r="L825" s="7"/>
      <c r="M825" s="7"/>
      <c r="N825" s="6"/>
      <c r="O825" s="7"/>
      <c r="P825" s="7"/>
      <c r="Q825" s="7"/>
      <c r="R825" s="7"/>
      <c r="S825" s="7"/>
      <c r="T825" s="7"/>
      <c r="U825" s="7"/>
      <c r="V825" s="7"/>
      <c r="W825" s="7"/>
      <c r="X825" s="7"/>
      <c r="Y825" s="7"/>
    </row>
    <row r="826" spans="1:25" ht="15.75" customHeight="1" x14ac:dyDescent="0.25">
      <c r="A826" s="7"/>
      <c r="B826" s="7"/>
      <c r="C826" s="7"/>
      <c r="D826" s="7"/>
      <c r="E826" s="7"/>
      <c r="F826" s="7"/>
      <c r="G826" s="7"/>
      <c r="H826" s="7"/>
      <c r="I826" s="7"/>
      <c r="J826" s="7"/>
      <c r="K826" s="7"/>
      <c r="L826" s="7"/>
      <c r="M826" s="7"/>
      <c r="N826" s="6"/>
      <c r="O826" s="7"/>
      <c r="P826" s="7"/>
      <c r="Q826" s="7"/>
      <c r="R826" s="7"/>
      <c r="S826" s="7"/>
      <c r="T826" s="7"/>
      <c r="U826" s="7"/>
      <c r="V826" s="7"/>
      <c r="W826" s="7"/>
      <c r="X826" s="7"/>
      <c r="Y826" s="7"/>
    </row>
    <row r="827" spans="1:25" ht="15.75" customHeight="1" x14ac:dyDescent="0.25">
      <c r="A827" s="7"/>
      <c r="B827" s="7"/>
      <c r="C827" s="7"/>
      <c r="D827" s="7"/>
      <c r="E827" s="7"/>
      <c r="F827" s="7"/>
      <c r="G827" s="7"/>
      <c r="H827" s="7"/>
      <c r="I827" s="7"/>
      <c r="J827" s="7"/>
      <c r="K827" s="7"/>
      <c r="L827" s="7"/>
      <c r="M827" s="7"/>
      <c r="N827" s="6"/>
      <c r="O827" s="7"/>
      <c r="P827" s="7"/>
      <c r="Q827" s="7"/>
      <c r="R827" s="7"/>
      <c r="S827" s="7"/>
      <c r="T827" s="7"/>
      <c r="U827" s="7"/>
      <c r="V827" s="7"/>
      <c r="W827" s="7"/>
      <c r="X827" s="7"/>
      <c r="Y827" s="7"/>
    </row>
    <row r="828" spans="1:25" ht="15.75" customHeight="1" x14ac:dyDescent="0.25">
      <c r="A828" s="7"/>
      <c r="B828" s="7"/>
      <c r="C828" s="7"/>
      <c r="D828" s="7"/>
      <c r="E828" s="7"/>
      <c r="F828" s="7"/>
      <c r="G828" s="7"/>
      <c r="H828" s="7"/>
      <c r="I828" s="7"/>
      <c r="J828" s="7"/>
      <c r="K828" s="7"/>
      <c r="L828" s="7"/>
      <c r="M828" s="7"/>
      <c r="N828" s="6"/>
      <c r="O828" s="7"/>
      <c r="P828" s="7"/>
      <c r="Q828" s="7"/>
      <c r="R828" s="7"/>
      <c r="S828" s="7"/>
      <c r="T828" s="7"/>
      <c r="U828" s="7"/>
      <c r="V828" s="7"/>
      <c r="W828" s="7"/>
      <c r="X828" s="7"/>
      <c r="Y828" s="7"/>
    </row>
    <row r="829" spans="1:25" ht="15.75" customHeight="1" x14ac:dyDescent="0.25">
      <c r="A829" s="7"/>
      <c r="B829" s="7"/>
      <c r="C829" s="7"/>
      <c r="D829" s="7"/>
      <c r="E829" s="7"/>
      <c r="F829" s="7"/>
      <c r="G829" s="7"/>
      <c r="H829" s="7"/>
      <c r="I829" s="7"/>
      <c r="J829" s="7"/>
      <c r="K829" s="7"/>
      <c r="L829" s="7"/>
      <c r="M829" s="7"/>
      <c r="N829" s="6"/>
      <c r="O829" s="7"/>
      <c r="P829" s="7"/>
      <c r="Q829" s="7"/>
      <c r="R829" s="7"/>
      <c r="S829" s="7"/>
      <c r="T829" s="7"/>
      <c r="U829" s="7"/>
      <c r="V829" s="7"/>
      <c r="W829" s="7"/>
      <c r="X829" s="7"/>
      <c r="Y829" s="7"/>
    </row>
    <row r="830" spans="1:25" ht="15.75" customHeight="1" x14ac:dyDescent="0.25">
      <c r="A830" s="7"/>
      <c r="B830" s="7"/>
      <c r="C830" s="7"/>
      <c r="D830" s="7"/>
      <c r="E830" s="7"/>
      <c r="F830" s="7"/>
      <c r="G830" s="7"/>
      <c r="H830" s="7"/>
      <c r="I830" s="7"/>
      <c r="J830" s="7"/>
      <c r="K830" s="7"/>
      <c r="L830" s="7"/>
      <c r="M830" s="7"/>
      <c r="N830" s="6"/>
      <c r="O830" s="7"/>
      <c r="P830" s="7"/>
      <c r="Q830" s="7"/>
      <c r="R830" s="7"/>
      <c r="S830" s="7"/>
      <c r="T830" s="7"/>
      <c r="U830" s="7"/>
      <c r="V830" s="7"/>
      <c r="W830" s="7"/>
      <c r="X830" s="7"/>
      <c r="Y830" s="7"/>
    </row>
    <row r="831" spans="1:25" ht="15.75" customHeight="1" x14ac:dyDescent="0.25">
      <c r="A831" s="7"/>
      <c r="B831" s="7"/>
      <c r="C831" s="7"/>
      <c r="D831" s="7"/>
      <c r="E831" s="7"/>
      <c r="F831" s="7"/>
      <c r="G831" s="7"/>
      <c r="H831" s="7"/>
      <c r="I831" s="7"/>
      <c r="J831" s="7"/>
      <c r="K831" s="7"/>
      <c r="L831" s="7"/>
      <c r="M831" s="7"/>
      <c r="N831" s="6"/>
      <c r="O831" s="7"/>
      <c r="P831" s="7"/>
      <c r="Q831" s="7"/>
      <c r="R831" s="7"/>
      <c r="S831" s="7"/>
      <c r="T831" s="7"/>
      <c r="U831" s="7"/>
      <c r="V831" s="7"/>
      <c r="W831" s="7"/>
      <c r="X831" s="7"/>
      <c r="Y831" s="7"/>
    </row>
    <row r="832" spans="1:25" ht="15.75" customHeight="1" x14ac:dyDescent="0.25">
      <c r="A832" s="7"/>
      <c r="B832" s="7"/>
      <c r="C832" s="7"/>
      <c r="D832" s="7"/>
      <c r="E832" s="7"/>
      <c r="F832" s="7"/>
      <c r="G832" s="7"/>
      <c r="H832" s="7"/>
      <c r="I832" s="7"/>
      <c r="J832" s="7"/>
      <c r="K832" s="7"/>
      <c r="L832" s="7"/>
      <c r="M832" s="7"/>
      <c r="N832" s="6"/>
      <c r="O832" s="7"/>
      <c r="P832" s="7"/>
      <c r="Q832" s="7"/>
      <c r="R832" s="7"/>
      <c r="S832" s="7"/>
      <c r="T832" s="7"/>
      <c r="U832" s="7"/>
      <c r="V832" s="7"/>
      <c r="W832" s="7"/>
      <c r="X832" s="7"/>
      <c r="Y832" s="7"/>
    </row>
    <row r="833" spans="1:25" ht="15.75" customHeight="1" x14ac:dyDescent="0.25">
      <c r="A833" s="7"/>
      <c r="B833" s="7"/>
      <c r="C833" s="7"/>
      <c r="D833" s="7"/>
      <c r="E833" s="7"/>
      <c r="F833" s="7"/>
      <c r="G833" s="7"/>
      <c r="H833" s="7"/>
      <c r="I833" s="7"/>
      <c r="J833" s="7"/>
      <c r="K833" s="7"/>
      <c r="L833" s="7"/>
      <c r="M833" s="7"/>
      <c r="N833" s="6"/>
      <c r="O833" s="7"/>
      <c r="P833" s="7"/>
      <c r="Q833" s="7"/>
      <c r="R833" s="7"/>
      <c r="S833" s="7"/>
      <c r="T833" s="7"/>
      <c r="U833" s="7"/>
      <c r="V833" s="7"/>
      <c r="W833" s="7"/>
      <c r="X833" s="7"/>
      <c r="Y833" s="7"/>
    </row>
    <row r="834" spans="1:25" ht="15.75" customHeight="1" x14ac:dyDescent="0.25">
      <c r="A834" s="7"/>
      <c r="B834" s="7"/>
      <c r="C834" s="7"/>
      <c r="D834" s="7"/>
      <c r="E834" s="7"/>
      <c r="F834" s="7"/>
      <c r="G834" s="7"/>
      <c r="H834" s="7"/>
      <c r="I834" s="7"/>
      <c r="J834" s="7"/>
      <c r="K834" s="7"/>
      <c r="L834" s="7"/>
      <c r="M834" s="7"/>
      <c r="N834" s="6"/>
      <c r="O834" s="7"/>
      <c r="P834" s="7"/>
      <c r="Q834" s="7"/>
      <c r="R834" s="7"/>
      <c r="S834" s="7"/>
      <c r="T834" s="7"/>
      <c r="U834" s="7"/>
      <c r="V834" s="7"/>
      <c r="W834" s="7"/>
      <c r="X834" s="7"/>
      <c r="Y834" s="7"/>
    </row>
    <row r="835" spans="1:25" ht="15.75" customHeight="1" x14ac:dyDescent="0.25">
      <c r="A835" s="7"/>
      <c r="B835" s="7"/>
      <c r="C835" s="7"/>
      <c r="D835" s="7"/>
      <c r="E835" s="7"/>
      <c r="F835" s="7"/>
      <c r="G835" s="7"/>
      <c r="H835" s="7"/>
      <c r="I835" s="7"/>
      <c r="J835" s="7"/>
      <c r="K835" s="7"/>
      <c r="L835" s="7"/>
      <c r="M835" s="7"/>
      <c r="N835" s="6"/>
      <c r="O835" s="7"/>
      <c r="P835" s="7"/>
      <c r="Q835" s="7"/>
      <c r="R835" s="7"/>
      <c r="S835" s="7"/>
      <c r="T835" s="7"/>
      <c r="U835" s="7"/>
      <c r="V835" s="7"/>
      <c r="W835" s="7"/>
      <c r="X835" s="7"/>
      <c r="Y835" s="7"/>
    </row>
    <row r="836" spans="1:25" ht="15.75" customHeight="1" x14ac:dyDescent="0.25">
      <c r="A836" s="7"/>
      <c r="B836" s="7"/>
      <c r="C836" s="7"/>
      <c r="D836" s="7"/>
      <c r="E836" s="7"/>
      <c r="F836" s="7"/>
      <c r="G836" s="7"/>
      <c r="H836" s="7"/>
      <c r="I836" s="7"/>
      <c r="J836" s="7"/>
      <c r="K836" s="7"/>
      <c r="L836" s="7"/>
      <c r="M836" s="7"/>
      <c r="N836" s="6"/>
      <c r="O836" s="7"/>
      <c r="P836" s="7"/>
      <c r="Q836" s="7"/>
      <c r="R836" s="7"/>
      <c r="S836" s="7"/>
      <c r="T836" s="7"/>
      <c r="U836" s="7"/>
      <c r="V836" s="7"/>
      <c r="W836" s="7"/>
      <c r="X836" s="7"/>
      <c r="Y836" s="7"/>
    </row>
    <row r="837" spans="1:25" ht="15.75" customHeight="1" x14ac:dyDescent="0.25">
      <c r="A837" s="7"/>
      <c r="B837" s="7"/>
      <c r="C837" s="7"/>
      <c r="D837" s="7"/>
      <c r="E837" s="7"/>
      <c r="F837" s="7"/>
      <c r="G837" s="7"/>
      <c r="H837" s="7"/>
      <c r="I837" s="7"/>
      <c r="J837" s="7"/>
      <c r="K837" s="7"/>
      <c r="L837" s="7"/>
      <c r="M837" s="7"/>
      <c r="N837" s="6"/>
      <c r="O837" s="7"/>
      <c r="P837" s="7"/>
      <c r="Q837" s="7"/>
      <c r="R837" s="7"/>
      <c r="S837" s="7"/>
      <c r="T837" s="7"/>
      <c r="U837" s="7"/>
      <c r="V837" s="7"/>
      <c r="W837" s="7"/>
      <c r="X837" s="7"/>
      <c r="Y837" s="7"/>
    </row>
    <row r="838" spans="1:25" ht="15.75" customHeight="1" x14ac:dyDescent="0.25">
      <c r="A838" s="7"/>
      <c r="B838" s="7"/>
      <c r="C838" s="7"/>
      <c r="D838" s="7"/>
      <c r="E838" s="7"/>
      <c r="F838" s="7"/>
      <c r="G838" s="7"/>
      <c r="H838" s="7"/>
      <c r="I838" s="7"/>
      <c r="J838" s="7"/>
      <c r="K838" s="7"/>
      <c r="L838" s="7"/>
      <c r="M838" s="7"/>
      <c r="N838" s="6"/>
      <c r="O838" s="7"/>
      <c r="P838" s="7"/>
      <c r="Q838" s="7"/>
      <c r="R838" s="7"/>
      <c r="S838" s="7"/>
      <c r="T838" s="7"/>
      <c r="U838" s="7"/>
      <c r="V838" s="7"/>
      <c r="W838" s="7"/>
      <c r="X838" s="7"/>
      <c r="Y838" s="7"/>
    </row>
    <row r="839" spans="1:25" ht="15.75" customHeight="1" x14ac:dyDescent="0.25">
      <c r="A839" s="7"/>
      <c r="B839" s="7"/>
      <c r="C839" s="7"/>
      <c r="D839" s="7"/>
      <c r="E839" s="7"/>
      <c r="F839" s="7"/>
      <c r="G839" s="7"/>
      <c r="H839" s="7"/>
      <c r="I839" s="7"/>
      <c r="J839" s="7"/>
      <c r="K839" s="7"/>
      <c r="L839" s="7"/>
      <c r="M839" s="7"/>
      <c r="N839" s="6"/>
      <c r="O839" s="7"/>
      <c r="P839" s="7"/>
      <c r="Q839" s="7"/>
      <c r="R839" s="7"/>
      <c r="S839" s="7"/>
      <c r="T839" s="7"/>
      <c r="U839" s="7"/>
      <c r="V839" s="7"/>
      <c r="W839" s="7"/>
      <c r="X839" s="7"/>
      <c r="Y839" s="7"/>
    </row>
    <row r="840" spans="1:25" ht="15.75" customHeight="1" x14ac:dyDescent="0.25">
      <c r="A840" s="7"/>
      <c r="B840" s="7"/>
      <c r="C840" s="7"/>
      <c r="D840" s="7"/>
      <c r="E840" s="7"/>
      <c r="F840" s="7"/>
      <c r="G840" s="7"/>
      <c r="H840" s="7"/>
      <c r="I840" s="7"/>
      <c r="J840" s="7"/>
      <c r="K840" s="7"/>
      <c r="L840" s="7"/>
      <c r="M840" s="7"/>
      <c r="N840" s="6"/>
      <c r="O840" s="7"/>
      <c r="P840" s="7"/>
      <c r="Q840" s="7"/>
      <c r="R840" s="7"/>
      <c r="S840" s="7"/>
      <c r="T840" s="7"/>
      <c r="U840" s="7"/>
      <c r="V840" s="7"/>
      <c r="W840" s="7"/>
      <c r="X840" s="7"/>
      <c r="Y840" s="7"/>
    </row>
    <row r="841" spans="1:25" ht="15.75" customHeight="1" x14ac:dyDescent="0.25">
      <c r="A841" s="7"/>
      <c r="B841" s="7"/>
      <c r="C841" s="7"/>
      <c r="D841" s="7"/>
      <c r="E841" s="7"/>
      <c r="F841" s="7"/>
      <c r="G841" s="7"/>
      <c r="H841" s="7"/>
      <c r="I841" s="7"/>
      <c r="J841" s="7"/>
      <c r="K841" s="7"/>
      <c r="L841" s="7"/>
      <c r="M841" s="7"/>
      <c r="N841" s="6"/>
      <c r="O841" s="7"/>
      <c r="P841" s="7"/>
      <c r="Q841" s="7"/>
      <c r="R841" s="7"/>
      <c r="S841" s="7"/>
      <c r="T841" s="7"/>
      <c r="U841" s="7"/>
      <c r="V841" s="7"/>
      <c r="W841" s="7"/>
      <c r="X841" s="7"/>
      <c r="Y841" s="7"/>
    </row>
    <row r="842" spans="1:25" ht="15.75" customHeight="1" x14ac:dyDescent="0.25">
      <c r="A842" s="7"/>
      <c r="B842" s="7"/>
      <c r="C842" s="7"/>
      <c r="D842" s="7"/>
      <c r="E842" s="7"/>
      <c r="F842" s="7"/>
      <c r="G842" s="7"/>
      <c r="H842" s="7"/>
      <c r="I842" s="7"/>
      <c r="J842" s="7"/>
      <c r="K842" s="7"/>
      <c r="L842" s="7"/>
      <c r="M842" s="7"/>
      <c r="N842" s="6"/>
      <c r="O842" s="7"/>
      <c r="P842" s="7"/>
      <c r="Q842" s="7"/>
      <c r="R842" s="7"/>
      <c r="S842" s="7"/>
      <c r="T842" s="7"/>
      <c r="U842" s="7"/>
      <c r="V842" s="7"/>
      <c r="W842" s="7"/>
      <c r="X842" s="7"/>
      <c r="Y842" s="7"/>
    </row>
    <row r="843" spans="1:25" ht="15.75" customHeight="1" x14ac:dyDescent="0.25">
      <c r="A843" s="7"/>
      <c r="B843" s="7"/>
      <c r="C843" s="7"/>
      <c r="D843" s="7"/>
      <c r="E843" s="7"/>
      <c r="F843" s="7"/>
      <c r="G843" s="7"/>
      <c r="H843" s="7"/>
      <c r="I843" s="7"/>
      <c r="J843" s="7"/>
      <c r="K843" s="7"/>
      <c r="L843" s="7"/>
      <c r="M843" s="7"/>
      <c r="N843" s="6"/>
      <c r="O843" s="7"/>
      <c r="P843" s="7"/>
      <c r="Q843" s="7"/>
      <c r="R843" s="7"/>
      <c r="S843" s="7"/>
      <c r="T843" s="7"/>
      <c r="U843" s="7"/>
      <c r="V843" s="7"/>
      <c r="W843" s="7"/>
      <c r="X843" s="7"/>
      <c r="Y843" s="7"/>
    </row>
    <row r="844" spans="1:25" ht="15.75" customHeight="1" x14ac:dyDescent="0.25">
      <c r="A844" s="7"/>
      <c r="B844" s="7"/>
      <c r="C844" s="7"/>
      <c r="D844" s="7"/>
      <c r="E844" s="7"/>
      <c r="F844" s="7"/>
      <c r="G844" s="7"/>
      <c r="H844" s="7"/>
      <c r="I844" s="7"/>
      <c r="J844" s="7"/>
      <c r="K844" s="7"/>
      <c r="L844" s="7"/>
      <c r="M844" s="7"/>
      <c r="N844" s="6"/>
      <c r="O844" s="7"/>
      <c r="P844" s="7"/>
      <c r="Q844" s="7"/>
      <c r="R844" s="7"/>
      <c r="S844" s="7"/>
      <c r="T844" s="7"/>
      <c r="U844" s="7"/>
      <c r="V844" s="7"/>
      <c r="W844" s="7"/>
      <c r="X844" s="7"/>
      <c r="Y844" s="7"/>
    </row>
    <row r="845" spans="1:25" ht="15.75" customHeight="1" x14ac:dyDescent="0.25">
      <c r="A845" s="7"/>
      <c r="B845" s="7"/>
      <c r="C845" s="7"/>
      <c r="D845" s="7"/>
      <c r="E845" s="7"/>
      <c r="F845" s="7"/>
      <c r="G845" s="7"/>
      <c r="H845" s="7"/>
      <c r="I845" s="7"/>
      <c r="J845" s="7"/>
      <c r="K845" s="7"/>
      <c r="L845" s="7"/>
      <c r="M845" s="7"/>
      <c r="N845" s="6"/>
      <c r="O845" s="7"/>
      <c r="P845" s="7"/>
      <c r="Q845" s="7"/>
      <c r="R845" s="7"/>
      <c r="S845" s="7"/>
      <c r="T845" s="7"/>
      <c r="U845" s="7"/>
      <c r="V845" s="7"/>
      <c r="W845" s="7"/>
      <c r="X845" s="7"/>
      <c r="Y845" s="7"/>
    </row>
    <row r="846" spans="1:25" ht="15.75" customHeight="1" x14ac:dyDescent="0.25">
      <c r="A846" s="7"/>
      <c r="B846" s="7"/>
      <c r="C846" s="7"/>
      <c r="D846" s="7"/>
      <c r="E846" s="7"/>
      <c r="F846" s="7"/>
      <c r="G846" s="7"/>
      <c r="H846" s="7"/>
      <c r="I846" s="7"/>
      <c r="J846" s="7"/>
      <c r="K846" s="7"/>
      <c r="L846" s="7"/>
      <c r="M846" s="7"/>
      <c r="N846" s="6"/>
      <c r="O846" s="7"/>
      <c r="P846" s="7"/>
      <c r="Q846" s="7"/>
      <c r="R846" s="7"/>
      <c r="S846" s="7"/>
      <c r="T846" s="7"/>
      <c r="U846" s="7"/>
      <c r="V846" s="7"/>
      <c r="W846" s="7"/>
      <c r="X846" s="7"/>
      <c r="Y846" s="7"/>
    </row>
    <row r="847" spans="1:25" ht="15.75" customHeight="1" x14ac:dyDescent="0.25">
      <c r="A847" s="7"/>
      <c r="B847" s="7"/>
      <c r="C847" s="7"/>
      <c r="D847" s="7"/>
      <c r="E847" s="7"/>
      <c r="F847" s="7"/>
      <c r="G847" s="7"/>
      <c r="H847" s="7"/>
      <c r="I847" s="7"/>
      <c r="J847" s="7"/>
      <c r="K847" s="7"/>
      <c r="L847" s="7"/>
      <c r="M847" s="7"/>
      <c r="N847" s="6"/>
      <c r="O847" s="7"/>
      <c r="P847" s="7"/>
      <c r="Q847" s="7"/>
      <c r="R847" s="7"/>
      <c r="S847" s="7"/>
      <c r="T847" s="7"/>
      <c r="U847" s="7"/>
      <c r="V847" s="7"/>
      <c r="W847" s="7"/>
      <c r="X847" s="7"/>
      <c r="Y847" s="7"/>
    </row>
    <row r="848" spans="1:25" ht="15.75" customHeight="1" x14ac:dyDescent="0.25">
      <c r="A848" s="7"/>
      <c r="B848" s="7"/>
      <c r="C848" s="7"/>
      <c r="D848" s="7"/>
      <c r="E848" s="7"/>
      <c r="F848" s="7"/>
      <c r="G848" s="7"/>
      <c r="H848" s="7"/>
      <c r="I848" s="7"/>
      <c r="J848" s="7"/>
      <c r="K848" s="7"/>
      <c r="L848" s="7"/>
      <c r="M848" s="7"/>
      <c r="N848" s="6"/>
      <c r="O848" s="7"/>
      <c r="P848" s="7"/>
      <c r="Q848" s="7"/>
      <c r="R848" s="7"/>
      <c r="S848" s="7"/>
      <c r="T848" s="7"/>
      <c r="U848" s="7"/>
      <c r="V848" s="7"/>
      <c r="W848" s="7"/>
      <c r="X848" s="7"/>
      <c r="Y848" s="7"/>
    </row>
    <row r="849" spans="1:25" ht="15.75" customHeight="1" x14ac:dyDescent="0.25">
      <c r="A849" s="7"/>
      <c r="B849" s="7"/>
      <c r="C849" s="7"/>
      <c r="D849" s="7"/>
      <c r="E849" s="7"/>
      <c r="F849" s="7"/>
      <c r="G849" s="7"/>
      <c r="H849" s="7"/>
      <c r="I849" s="7"/>
      <c r="J849" s="7"/>
      <c r="K849" s="7"/>
      <c r="L849" s="7"/>
      <c r="M849" s="7"/>
      <c r="N849" s="6"/>
      <c r="O849" s="7"/>
      <c r="P849" s="7"/>
      <c r="Q849" s="7"/>
      <c r="R849" s="7"/>
      <c r="S849" s="7"/>
      <c r="T849" s="7"/>
      <c r="U849" s="7"/>
      <c r="V849" s="7"/>
      <c r="W849" s="7"/>
      <c r="X849" s="7"/>
      <c r="Y849" s="7"/>
    </row>
    <row r="850" spans="1:25" ht="15.75" customHeight="1" x14ac:dyDescent="0.25">
      <c r="A850" s="7"/>
      <c r="B850" s="7"/>
      <c r="C850" s="7"/>
      <c r="D850" s="7"/>
      <c r="E850" s="7"/>
      <c r="F850" s="7"/>
      <c r="G850" s="7"/>
      <c r="H850" s="7"/>
      <c r="I850" s="7"/>
      <c r="J850" s="7"/>
      <c r="K850" s="7"/>
      <c r="L850" s="7"/>
      <c r="M850" s="7"/>
      <c r="N850" s="6"/>
      <c r="O850" s="7"/>
      <c r="P850" s="7"/>
      <c r="Q850" s="7"/>
      <c r="R850" s="7"/>
      <c r="S850" s="7"/>
      <c r="T850" s="7"/>
      <c r="U850" s="7"/>
      <c r="V850" s="7"/>
      <c r="W850" s="7"/>
      <c r="X850" s="7"/>
      <c r="Y850" s="7"/>
    </row>
    <row r="851" spans="1:25" ht="15.75" customHeight="1" x14ac:dyDescent="0.25">
      <c r="A851" s="7"/>
      <c r="B851" s="7"/>
      <c r="C851" s="7"/>
      <c r="D851" s="7"/>
      <c r="E851" s="7"/>
      <c r="F851" s="7"/>
      <c r="G851" s="7"/>
      <c r="H851" s="7"/>
      <c r="I851" s="7"/>
      <c r="J851" s="7"/>
      <c r="K851" s="7"/>
      <c r="L851" s="7"/>
      <c r="M851" s="7"/>
      <c r="N851" s="6"/>
      <c r="O851" s="7"/>
      <c r="P851" s="7"/>
      <c r="Q851" s="7"/>
      <c r="R851" s="7"/>
      <c r="S851" s="7"/>
      <c r="T851" s="7"/>
      <c r="U851" s="7"/>
      <c r="V851" s="7"/>
      <c r="W851" s="7"/>
      <c r="X851" s="7"/>
      <c r="Y851" s="7"/>
    </row>
    <row r="852" spans="1:25" ht="15.75" customHeight="1" x14ac:dyDescent="0.25">
      <c r="A852" s="7"/>
      <c r="B852" s="7"/>
      <c r="C852" s="7"/>
      <c r="D852" s="7"/>
      <c r="E852" s="7"/>
      <c r="F852" s="7"/>
      <c r="G852" s="7"/>
      <c r="H852" s="7"/>
      <c r="I852" s="7"/>
      <c r="J852" s="7"/>
      <c r="K852" s="7"/>
      <c r="L852" s="7"/>
      <c r="M852" s="7"/>
      <c r="N852" s="6"/>
      <c r="O852" s="7"/>
      <c r="P852" s="7"/>
      <c r="Q852" s="7"/>
      <c r="R852" s="7"/>
      <c r="S852" s="7"/>
      <c r="T852" s="7"/>
      <c r="U852" s="7"/>
      <c r="V852" s="7"/>
      <c r="W852" s="7"/>
      <c r="X852" s="7"/>
      <c r="Y852" s="7"/>
    </row>
    <row r="853" spans="1:25" ht="15.75" customHeight="1" x14ac:dyDescent="0.25">
      <c r="A853" s="7"/>
      <c r="B853" s="7"/>
      <c r="C853" s="7"/>
      <c r="D853" s="7"/>
      <c r="E853" s="7"/>
      <c r="F853" s="7"/>
      <c r="G853" s="7"/>
      <c r="H853" s="7"/>
      <c r="I853" s="7"/>
      <c r="J853" s="7"/>
      <c r="K853" s="7"/>
      <c r="L853" s="7"/>
      <c r="M853" s="7"/>
      <c r="N853" s="6"/>
      <c r="O853" s="7"/>
      <c r="P853" s="7"/>
      <c r="Q853" s="7"/>
      <c r="R853" s="7"/>
      <c r="S853" s="7"/>
      <c r="T853" s="7"/>
      <c r="U853" s="7"/>
      <c r="V853" s="7"/>
      <c r="W853" s="7"/>
      <c r="X853" s="7"/>
      <c r="Y853" s="7"/>
    </row>
    <row r="854" spans="1:25" ht="15.75" customHeight="1" x14ac:dyDescent="0.25">
      <c r="A854" s="7"/>
      <c r="B854" s="7"/>
      <c r="C854" s="7"/>
      <c r="D854" s="7"/>
      <c r="E854" s="7"/>
      <c r="F854" s="7"/>
      <c r="G854" s="7"/>
      <c r="H854" s="7"/>
      <c r="I854" s="7"/>
      <c r="J854" s="7"/>
      <c r="K854" s="7"/>
      <c r="L854" s="7"/>
      <c r="M854" s="7"/>
      <c r="N854" s="6"/>
      <c r="O854" s="7"/>
      <c r="P854" s="7"/>
      <c r="Q854" s="7"/>
      <c r="R854" s="7"/>
      <c r="S854" s="7"/>
      <c r="T854" s="7"/>
      <c r="U854" s="7"/>
      <c r="V854" s="7"/>
      <c r="W854" s="7"/>
      <c r="X854" s="7"/>
      <c r="Y854" s="7"/>
    </row>
    <row r="855" spans="1:25" ht="15.75" customHeight="1" x14ac:dyDescent="0.25">
      <c r="A855" s="7"/>
      <c r="B855" s="7"/>
      <c r="C855" s="7"/>
      <c r="D855" s="7"/>
      <c r="E855" s="7"/>
      <c r="F855" s="7"/>
      <c r="G855" s="7"/>
      <c r="H855" s="7"/>
      <c r="I855" s="7"/>
      <c r="J855" s="7"/>
      <c r="K855" s="7"/>
      <c r="L855" s="7"/>
      <c r="M855" s="7"/>
      <c r="N855" s="6"/>
      <c r="O855" s="7"/>
      <c r="P855" s="7"/>
      <c r="Q855" s="7"/>
      <c r="R855" s="7"/>
      <c r="S855" s="7"/>
      <c r="T855" s="7"/>
      <c r="U855" s="7"/>
      <c r="V855" s="7"/>
      <c r="W855" s="7"/>
      <c r="X855" s="7"/>
      <c r="Y855" s="7"/>
    </row>
    <row r="856" spans="1:25" ht="15.75" customHeight="1" x14ac:dyDescent="0.25">
      <c r="A856" s="7"/>
      <c r="B856" s="7"/>
      <c r="C856" s="7"/>
      <c r="D856" s="7"/>
      <c r="E856" s="7"/>
      <c r="F856" s="7"/>
      <c r="G856" s="7"/>
      <c r="H856" s="7"/>
      <c r="I856" s="7"/>
      <c r="J856" s="7"/>
      <c r="K856" s="7"/>
      <c r="L856" s="7"/>
      <c r="M856" s="7"/>
      <c r="N856" s="6"/>
      <c r="O856" s="7"/>
      <c r="P856" s="7"/>
      <c r="Q856" s="7"/>
      <c r="R856" s="7"/>
      <c r="S856" s="7"/>
      <c r="T856" s="7"/>
      <c r="U856" s="7"/>
      <c r="V856" s="7"/>
      <c r="W856" s="7"/>
      <c r="X856" s="7"/>
      <c r="Y856" s="7"/>
    </row>
    <row r="857" spans="1:25" ht="15.75" customHeight="1" x14ac:dyDescent="0.25">
      <c r="A857" s="7"/>
      <c r="B857" s="7"/>
      <c r="C857" s="7"/>
      <c r="D857" s="7"/>
      <c r="E857" s="7"/>
      <c r="F857" s="7"/>
      <c r="G857" s="7"/>
      <c r="H857" s="7"/>
      <c r="I857" s="7"/>
      <c r="J857" s="7"/>
      <c r="K857" s="7"/>
      <c r="L857" s="7"/>
      <c r="M857" s="7"/>
      <c r="N857" s="6"/>
      <c r="O857" s="7"/>
      <c r="P857" s="7"/>
      <c r="Q857" s="7"/>
      <c r="R857" s="7"/>
      <c r="S857" s="7"/>
      <c r="T857" s="7"/>
      <c r="U857" s="7"/>
      <c r="V857" s="7"/>
      <c r="W857" s="7"/>
      <c r="X857" s="7"/>
      <c r="Y857" s="7"/>
    </row>
    <row r="858" spans="1:25" ht="15.75" customHeight="1" x14ac:dyDescent="0.25">
      <c r="A858" s="7"/>
      <c r="B858" s="7"/>
      <c r="C858" s="7"/>
      <c r="D858" s="7"/>
      <c r="E858" s="7"/>
      <c r="F858" s="7"/>
      <c r="G858" s="7"/>
      <c r="H858" s="7"/>
      <c r="I858" s="7"/>
      <c r="J858" s="7"/>
      <c r="K858" s="7"/>
      <c r="L858" s="7"/>
      <c r="M858" s="7"/>
      <c r="N858" s="6"/>
      <c r="O858" s="7"/>
      <c r="P858" s="7"/>
      <c r="Q858" s="7"/>
      <c r="R858" s="7"/>
      <c r="S858" s="7"/>
      <c r="T858" s="7"/>
      <c r="U858" s="7"/>
      <c r="V858" s="7"/>
      <c r="W858" s="7"/>
      <c r="X858" s="7"/>
      <c r="Y858" s="7"/>
    </row>
    <row r="859" spans="1:25" ht="15.75" customHeight="1" x14ac:dyDescent="0.25">
      <c r="A859" s="7"/>
      <c r="B859" s="7"/>
      <c r="C859" s="7"/>
      <c r="D859" s="7"/>
      <c r="E859" s="7"/>
      <c r="F859" s="7"/>
      <c r="G859" s="7"/>
      <c r="H859" s="7"/>
      <c r="I859" s="7"/>
      <c r="J859" s="7"/>
      <c r="K859" s="7"/>
      <c r="L859" s="7"/>
      <c r="M859" s="7"/>
      <c r="N859" s="6"/>
      <c r="O859" s="7"/>
      <c r="P859" s="7"/>
      <c r="Q859" s="7"/>
      <c r="R859" s="7"/>
      <c r="S859" s="7"/>
      <c r="T859" s="7"/>
      <c r="U859" s="7"/>
      <c r="V859" s="7"/>
      <c r="W859" s="7"/>
      <c r="X859" s="7"/>
      <c r="Y859" s="7"/>
    </row>
    <row r="860" spans="1:25" ht="15.75" customHeight="1" x14ac:dyDescent="0.25">
      <c r="A860" s="7"/>
      <c r="B860" s="7"/>
      <c r="C860" s="7"/>
      <c r="D860" s="7"/>
      <c r="E860" s="7"/>
      <c r="F860" s="7"/>
      <c r="G860" s="7"/>
      <c r="H860" s="7"/>
      <c r="I860" s="7"/>
      <c r="J860" s="7"/>
      <c r="K860" s="7"/>
      <c r="L860" s="7"/>
      <c r="M860" s="7"/>
      <c r="N860" s="6"/>
      <c r="O860" s="7"/>
      <c r="P860" s="7"/>
      <c r="Q860" s="7"/>
      <c r="R860" s="7"/>
      <c r="S860" s="7"/>
      <c r="T860" s="7"/>
      <c r="U860" s="7"/>
      <c r="V860" s="7"/>
      <c r="W860" s="7"/>
      <c r="X860" s="7"/>
      <c r="Y860" s="7"/>
    </row>
    <row r="861" spans="1:25" ht="15.75" customHeight="1" x14ac:dyDescent="0.25">
      <c r="A861" s="7"/>
      <c r="B861" s="7"/>
      <c r="C861" s="7"/>
      <c r="D861" s="7"/>
      <c r="E861" s="7"/>
      <c r="F861" s="7"/>
      <c r="G861" s="7"/>
      <c r="H861" s="7"/>
      <c r="I861" s="7"/>
      <c r="J861" s="7"/>
      <c r="K861" s="7"/>
      <c r="L861" s="7"/>
      <c r="M861" s="7"/>
      <c r="N861" s="6"/>
      <c r="O861" s="7"/>
      <c r="P861" s="7"/>
      <c r="Q861" s="7"/>
      <c r="R861" s="7"/>
      <c r="S861" s="7"/>
      <c r="T861" s="7"/>
      <c r="U861" s="7"/>
      <c r="V861" s="7"/>
      <c r="W861" s="7"/>
      <c r="X861" s="7"/>
      <c r="Y861" s="7"/>
    </row>
    <row r="862" spans="1:25" ht="15.75" customHeight="1" x14ac:dyDescent="0.25">
      <c r="A862" s="7"/>
      <c r="B862" s="7"/>
      <c r="C862" s="7"/>
      <c r="D862" s="7"/>
      <c r="E862" s="7"/>
      <c r="F862" s="7"/>
      <c r="G862" s="7"/>
      <c r="H862" s="7"/>
      <c r="I862" s="7"/>
      <c r="J862" s="7"/>
      <c r="K862" s="7"/>
      <c r="L862" s="7"/>
      <c r="M862" s="7"/>
      <c r="N862" s="6"/>
      <c r="O862" s="7"/>
      <c r="P862" s="7"/>
      <c r="Q862" s="7"/>
      <c r="R862" s="7"/>
      <c r="S862" s="7"/>
      <c r="T862" s="7"/>
      <c r="U862" s="7"/>
      <c r="V862" s="7"/>
      <c r="W862" s="7"/>
      <c r="X862" s="7"/>
      <c r="Y862" s="7"/>
    </row>
    <row r="863" spans="1:25" ht="15.75" customHeight="1" x14ac:dyDescent="0.25">
      <c r="A863" s="7"/>
      <c r="B863" s="7"/>
      <c r="C863" s="7"/>
      <c r="D863" s="7"/>
      <c r="E863" s="7"/>
      <c r="F863" s="7"/>
      <c r="G863" s="7"/>
      <c r="H863" s="7"/>
      <c r="I863" s="7"/>
      <c r="J863" s="7"/>
      <c r="K863" s="7"/>
      <c r="L863" s="7"/>
      <c r="M863" s="7"/>
      <c r="N863" s="6"/>
      <c r="O863" s="7"/>
      <c r="P863" s="7"/>
      <c r="Q863" s="7"/>
      <c r="R863" s="7"/>
      <c r="S863" s="7"/>
      <c r="T863" s="7"/>
      <c r="U863" s="7"/>
      <c r="V863" s="7"/>
      <c r="W863" s="7"/>
      <c r="X863" s="7"/>
      <c r="Y863" s="7"/>
    </row>
    <row r="864" spans="1:25" ht="15.75" customHeight="1" x14ac:dyDescent="0.25">
      <c r="A864" s="7"/>
      <c r="B864" s="7"/>
      <c r="C864" s="7"/>
      <c r="D864" s="7"/>
      <c r="E864" s="7"/>
      <c r="F864" s="7"/>
      <c r="G864" s="7"/>
      <c r="H864" s="7"/>
      <c r="I864" s="7"/>
      <c r="J864" s="7"/>
      <c r="K864" s="7"/>
      <c r="L864" s="7"/>
      <c r="M864" s="7"/>
      <c r="N864" s="6"/>
      <c r="O864" s="7"/>
      <c r="P864" s="7"/>
      <c r="Q864" s="7"/>
      <c r="R864" s="7"/>
      <c r="S864" s="7"/>
      <c r="T864" s="7"/>
      <c r="U864" s="7"/>
      <c r="V864" s="7"/>
      <c r="W864" s="7"/>
      <c r="X864" s="7"/>
      <c r="Y864" s="7"/>
    </row>
    <row r="865" spans="1:25" ht="15.75" customHeight="1" x14ac:dyDescent="0.25">
      <c r="A865" s="7"/>
      <c r="B865" s="7"/>
      <c r="C865" s="7"/>
      <c r="D865" s="7"/>
      <c r="E865" s="7"/>
      <c r="F865" s="7"/>
      <c r="G865" s="7"/>
      <c r="H865" s="7"/>
      <c r="I865" s="7"/>
      <c r="J865" s="7"/>
      <c r="K865" s="7"/>
      <c r="L865" s="7"/>
      <c r="M865" s="7"/>
      <c r="N865" s="6"/>
      <c r="O865" s="7"/>
      <c r="P865" s="7"/>
      <c r="Q865" s="7"/>
      <c r="R865" s="7"/>
      <c r="S865" s="7"/>
      <c r="T865" s="7"/>
      <c r="U865" s="7"/>
      <c r="V865" s="7"/>
      <c r="W865" s="7"/>
      <c r="X865" s="7"/>
      <c r="Y865" s="7"/>
    </row>
    <row r="866" spans="1:25" ht="15.75" customHeight="1" x14ac:dyDescent="0.25">
      <c r="A866" s="7"/>
      <c r="B866" s="7"/>
      <c r="C866" s="7"/>
      <c r="D866" s="7"/>
      <c r="E866" s="7"/>
      <c r="F866" s="7"/>
      <c r="G866" s="7"/>
      <c r="H866" s="7"/>
      <c r="I866" s="7"/>
      <c r="J866" s="7"/>
      <c r="K866" s="7"/>
      <c r="L866" s="7"/>
      <c r="M866" s="7"/>
      <c r="N866" s="6"/>
      <c r="O866" s="7"/>
      <c r="P866" s="7"/>
      <c r="Q866" s="7"/>
      <c r="R866" s="7"/>
      <c r="S866" s="7"/>
      <c r="T866" s="7"/>
      <c r="U866" s="7"/>
      <c r="V866" s="7"/>
      <c r="W866" s="7"/>
      <c r="X866" s="7"/>
      <c r="Y866" s="7"/>
    </row>
    <row r="867" spans="1:25" ht="15.75" customHeight="1" x14ac:dyDescent="0.25">
      <c r="A867" s="7"/>
      <c r="B867" s="7"/>
      <c r="C867" s="7"/>
      <c r="D867" s="7"/>
      <c r="E867" s="7"/>
      <c r="F867" s="7"/>
      <c r="G867" s="7"/>
      <c r="H867" s="7"/>
      <c r="I867" s="7"/>
      <c r="J867" s="7"/>
      <c r="K867" s="7"/>
      <c r="L867" s="7"/>
      <c r="M867" s="7"/>
      <c r="N867" s="6"/>
      <c r="O867" s="7"/>
      <c r="P867" s="7"/>
      <c r="Q867" s="7"/>
      <c r="R867" s="7"/>
      <c r="S867" s="7"/>
      <c r="T867" s="7"/>
      <c r="U867" s="7"/>
      <c r="V867" s="7"/>
      <c r="W867" s="7"/>
      <c r="X867" s="7"/>
      <c r="Y867" s="7"/>
    </row>
    <row r="868" spans="1:25" ht="15.75" customHeight="1" x14ac:dyDescent="0.25">
      <c r="A868" s="7"/>
      <c r="B868" s="7"/>
      <c r="C868" s="7"/>
      <c r="D868" s="7"/>
      <c r="E868" s="7"/>
      <c r="F868" s="7"/>
      <c r="G868" s="7"/>
      <c r="H868" s="7"/>
      <c r="I868" s="7"/>
      <c r="J868" s="7"/>
      <c r="K868" s="7"/>
      <c r="L868" s="7"/>
      <c r="M868" s="7"/>
      <c r="N868" s="6"/>
      <c r="O868" s="7"/>
      <c r="P868" s="7"/>
      <c r="Q868" s="7"/>
      <c r="R868" s="7"/>
      <c r="S868" s="7"/>
      <c r="T868" s="7"/>
      <c r="U868" s="7"/>
      <c r="V868" s="7"/>
      <c r="W868" s="7"/>
      <c r="X868" s="7"/>
      <c r="Y868" s="7"/>
    </row>
    <row r="869" spans="1:25" ht="15.75" customHeight="1" x14ac:dyDescent="0.25">
      <c r="A869" s="7"/>
      <c r="B869" s="7"/>
      <c r="C869" s="7"/>
      <c r="D869" s="7"/>
      <c r="E869" s="7"/>
      <c r="F869" s="7"/>
      <c r="G869" s="7"/>
      <c r="H869" s="7"/>
      <c r="I869" s="7"/>
      <c r="J869" s="7"/>
      <c r="K869" s="7"/>
      <c r="L869" s="7"/>
      <c r="M869" s="7"/>
      <c r="N869" s="6"/>
      <c r="O869" s="7"/>
      <c r="P869" s="7"/>
      <c r="Q869" s="7"/>
      <c r="R869" s="7"/>
      <c r="S869" s="7"/>
      <c r="T869" s="7"/>
      <c r="U869" s="7"/>
      <c r="V869" s="7"/>
      <c r="W869" s="7"/>
      <c r="X869" s="7"/>
      <c r="Y869" s="7"/>
    </row>
    <row r="870" spans="1:25" ht="15.75" customHeight="1" x14ac:dyDescent="0.25">
      <c r="A870" s="7"/>
      <c r="B870" s="7"/>
      <c r="C870" s="7"/>
      <c r="D870" s="7"/>
      <c r="E870" s="7"/>
      <c r="F870" s="7"/>
      <c r="G870" s="7"/>
      <c r="H870" s="7"/>
      <c r="I870" s="7"/>
      <c r="J870" s="7"/>
      <c r="K870" s="7"/>
      <c r="L870" s="7"/>
      <c r="M870" s="7"/>
      <c r="N870" s="6"/>
      <c r="O870" s="7"/>
      <c r="P870" s="7"/>
      <c r="Q870" s="7"/>
      <c r="R870" s="7"/>
      <c r="S870" s="7"/>
      <c r="T870" s="7"/>
      <c r="U870" s="7"/>
      <c r="V870" s="7"/>
      <c r="W870" s="7"/>
      <c r="X870" s="7"/>
      <c r="Y870" s="7"/>
    </row>
    <row r="871" spans="1:25" ht="15.75" customHeight="1" x14ac:dyDescent="0.25">
      <c r="A871" s="7"/>
      <c r="B871" s="7"/>
      <c r="C871" s="7"/>
      <c r="D871" s="7"/>
      <c r="E871" s="7"/>
      <c r="F871" s="7"/>
      <c r="G871" s="7"/>
      <c r="H871" s="7"/>
      <c r="I871" s="7"/>
      <c r="J871" s="7"/>
      <c r="K871" s="7"/>
      <c r="L871" s="7"/>
      <c r="M871" s="7"/>
      <c r="N871" s="6"/>
      <c r="O871" s="7"/>
      <c r="P871" s="7"/>
      <c r="Q871" s="7"/>
      <c r="R871" s="7"/>
      <c r="S871" s="7"/>
      <c r="T871" s="7"/>
      <c r="U871" s="7"/>
      <c r="V871" s="7"/>
      <c r="W871" s="7"/>
      <c r="X871" s="7"/>
      <c r="Y871" s="7"/>
    </row>
    <row r="872" spans="1:25" ht="15.75" customHeight="1" x14ac:dyDescent="0.25">
      <c r="A872" s="7"/>
      <c r="B872" s="7"/>
      <c r="C872" s="7"/>
      <c r="D872" s="7"/>
      <c r="E872" s="7"/>
      <c r="F872" s="7"/>
      <c r="G872" s="7"/>
      <c r="H872" s="7"/>
      <c r="I872" s="7"/>
      <c r="J872" s="7"/>
      <c r="K872" s="7"/>
      <c r="L872" s="7"/>
      <c r="M872" s="7"/>
      <c r="N872" s="6"/>
      <c r="O872" s="7"/>
      <c r="P872" s="7"/>
      <c r="Q872" s="7"/>
      <c r="R872" s="7"/>
      <c r="S872" s="7"/>
      <c r="T872" s="7"/>
      <c r="U872" s="7"/>
      <c r="V872" s="7"/>
      <c r="W872" s="7"/>
      <c r="X872" s="7"/>
      <c r="Y872" s="7"/>
    </row>
    <row r="873" spans="1:25" ht="15.75" customHeight="1" x14ac:dyDescent="0.25">
      <c r="A873" s="7"/>
      <c r="B873" s="7"/>
      <c r="C873" s="7"/>
      <c r="D873" s="7"/>
      <c r="E873" s="7"/>
      <c r="F873" s="7"/>
      <c r="G873" s="7"/>
      <c r="H873" s="7"/>
      <c r="I873" s="7"/>
      <c r="J873" s="7"/>
      <c r="K873" s="7"/>
      <c r="L873" s="7"/>
      <c r="M873" s="7"/>
      <c r="N873" s="6"/>
      <c r="O873" s="7"/>
      <c r="P873" s="7"/>
      <c r="Q873" s="7"/>
      <c r="R873" s="7"/>
      <c r="S873" s="7"/>
      <c r="T873" s="7"/>
      <c r="U873" s="7"/>
      <c r="V873" s="7"/>
      <c r="W873" s="7"/>
      <c r="X873" s="7"/>
      <c r="Y873" s="7"/>
    </row>
    <row r="874" spans="1:25" ht="15.75" customHeight="1" x14ac:dyDescent="0.25">
      <c r="A874" s="7"/>
      <c r="B874" s="7"/>
      <c r="C874" s="7"/>
      <c r="D874" s="7"/>
      <c r="E874" s="7"/>
      <c r="F874" s="7"/>
      <c r="G874" s="7"/>
      <c r="H874" s="7"/>
      <c r="I874" s="7"/>
      <c r="J874" s="7"/>
      <c r="K874" s="7"/>
      <c r="L874" s="7"/>
      <c r="M874" s="7"/>
      <c r="N874" s="6"/>
      <c r="O874" s="7"/>
      <c r="P874" s="7"/>
      <c r="Q874" s="7"/>
      <c r="R874" s="7"/>
      <c r="S874" s="7"/>
      <c r="T874" s="7"/>
      <c r="U874" s="7"/>
      <c r="V874" s="7"/>
      <c r="W874" s="7"/>
      <c r="X874" s="7"/>
      <c r="Y874" s="7"/>
    </row>
    <row r="875" spans="1:25" ht="15.75" customHeight="1" x14ac:dyDescent="0.25">
      <c r="A875" s="7"/>
      <c r="B875" s="7"/>
      <c r="C875" s="7"/>
      <c r="D875" s="7"/>
      <c r="E875" s="7"/>
      <c r="F875" s="7"/>
      <c r="G875" s="7"/>
      <c r="H875" s="7"/>
      <c r="I875" s="7"/>
      <c r="J875" s="7"/>
      <c r="K875" s="7"/>
      <c r="L875" s="7"/>
      <c r="M875" s="7"/>
      <c r="N875" s="6"/>
      <c r="O875" s="7"/>
      <c r="P875" s="7"/>
      <c r="Q875" s="7"/>
      <c r="R875" s="7"/>
      <c r="S875" s="7"/>
      <c r="T875" s="7"/>
      <c r="U875" s="7"/>
      <c r="V875" s="7"/>
      <c r="W875" s="7"/>
      <c r="X875" s="7"/>
      <c r="Y875" s="7"/>
    </row>
    <row r="876" spans="1:25" ht="15.75" customHeight="1" x14ac:dyDescent="0.25">
      <c r="A876" s="7"/>
      <c r="B876" s="7"/>
      <c r="C876" s="7"/>
      <c r="D876" s="7"/>
      <c r="E876" s="7"/>
      <c r="F876" s="7"/>
      <c r="G876" s="7"/>
      <c r="H876" s="7"/>
      <c r="I876" s="7"/>
      <c r="J876" s="7"/>
      <c r="K876" s="7"/>
      <c r="L876" s="7"/>
      <c r="M876" s="7"/>
      <c r="N876" s="6"/>
      <c r="O876" s="7"/>
      <c r="P876" s="7"/>
      <c r="Q876" s="7"/>
      <c r="R876" s="7"/>
      <c r="S876" s="7"/>
      <c r="T876" s="7"/>
      <c r="U876" s="7"/>
      <c r="V876" s="7"/>
      <c r="W876" s="7"/>
      <c r="X876" s="7"/>
      <c r="Y876" s="7"/>
    </row>
    <row r="877" spans="1:25" ht="15.75" customHeight="1" x14ac:dyDescent="0.25">
      <c r="A877" s="7"/>
      <c r="B877" s="7"/>
      <c r="C877" s="7"/>
      <c r="D877" s="7"/>
      <c r="E877" s="7"/>
      <c r="F877" s="7"/>
      <c r="G877" s="7"/>
      <c r="H877" s="7"/>
      <c r="I877" s="7"/>
      <c r="J877" s="7"/>
      <c r="K877" s="7"/>
      <c r="L877" s="7"/>
      <c r="M877" s="7"/>
      <c r="N877" s="6"/>
      <c r="O877" s="7"/>
      <c r="P877" s="7"/>
      <c r="Q877" s="7"/>
      <c r="R877" s="7"/>
      <c r="S877" s="7"/>
      <c r="T877" s="7"/>
      <c r="U877" s="7"/>
      <c r="V877" s="7"/>
      <c r="W877" s="7"/>
      <c r="X877" s="7"/>
      <c r="Y877" s="7"/>
    </row>
    <row r="878" spans="1:25" ht="15.75" customHeight="1" x14ac:dyDescent="0.25">
      <c r="A878" s="7"/>
      <c r="B878" s="7"/>
      <c r="C878" s="7"/>
      <c r="D878" s="7"/>
      <c r="E878" s="7"/>
      <c r="F878" s="7"/>
      <c r="G878" s="7"/>
      <c r="H878" s="7"/>
      <c r="I878" s="7"/>
      <c r="J878" s="7"/>
      <c r="K878" s="7"/>
      <c r="L878" s="7"/>
      <c r="M878" s="7"/>
      <c r="N878" s="6"/>
      <c r="O878" s="7"/>
      <c r="P878" s="7"/>
      <c r="Q878" s="7"/>
      <c r="R878" s="7"/>
      <c r="S878" s="7"/>
      <c r="T878" s="7"/>
      <c r="U878" s="7"/>
      <c r="V878" s="7"/>
      <c r="W878" s="7"/>
      <c r="X878" s="7"/>
      <c r="Y878" s="7"/>
    </row>
    <row r="879" spans="1:25" ht="15.75" customHeight="1" x14ac:dyDescent="0.25">
      <c r="A879" s="7"/>
      <c r="B879" s="7"/>
      <c r="C879" s="7"/>
      <c r="D879" s="7"/>
      <c r="E879" s="7"/>
      <c r="F879" s="7"/>
      <c r="G879" s="7"/>
      <c r="H879" s="7"/>
      <c r="I879" s="7"/>
      <c r="J879" s="7"/>
      <c r="K879" s="7"/>
      <c r="L879" s="7"/>
      <c r="M879" s="7"/>
      <c r="N879" s="6"/>
      <c r="O879" s="7"/>
      <c r="P879" s="7"/>
      <c r="Q879" s="7"/>
      <c r="R879" s="7"/>
      <c r="S879" s="7"/>
      <c r="T879" s="7"/>
      <c r="U879" s="7"/>
      <c r="V879" s="7"/>
      <c r="W879" s="7"/>
      <c r="X879" s="7"/>
      <c r="Y879" s="7"/>
    </row>
    <row r="880" spans="1:25" ht="15.75" customHeight="1" x14ac:dyDescent="0.25">
      <c r="A880" s="7"/>
      <c r="B880" s="7"/>
      <c r="C880" s="7"/>
      <c r="D880" s="7"/>
      <c r="E880" s="7"/>
      <c r="F880" s="7"/>
      <c r="G880" s="7"/>
      <c r="H880" s="7"/>
      <c r="I880" s="7"/>
      <c r="J880" s="7"/>
      <c r="K880" s="7"/>
      <c r="L880" s="7"/>
      <c r="M880" s="7"/>
      <c r="N880" s="6"/>
      <c r="O880" s="7"/>
      <c r="P880" s="7"/>
      <c r="Q880" s="7"/>
      <c r="R880" s="7"/>
      <c r="S880" s="7"/>
      <c r="T880" s="7"/>
      <c r="U880" s="7"/>
      <c r="V880" s="7"/>
      <c r="W880" s="7"/>
      <c r="X880" s="7"/>
      <c r="Y880" s="7"/>
    </row>
    <row r="881" spans="1:25" ht="15.75" customHeight="1" x14ac:dyDescent="0.25">
      <c r="A881" s="7"/>
      <c r="B881" s="7"/>
      <c r="C881" s="7"/>
      <c r="D881" s="7"/>
      <c r="E881" s="7"/>
      <c r="F881" s="7"/>
      <c r="G881" s="7"/>
      <c r="H881" s="7"/>
      <c r="I881" s="7"/>
      <c r="J881" s="7"/>
      <c r="K881" s="7"/>
      <c r="L881" s="7"/>
      <c r="M881" s="7"/>
      <c r="N881" s="6"/>
      <c r="O881" s="7"/>
      <c r="P881" s="7"/>
      <c r="Q881" s="7"/>
      <c r="R881" s="7"/>
      <c r="S881" s="7"/>
      <c r="T881" s="7"/>
      <c r="U881" s="7"/>
      <c r="V881" s="7"/>
      <c r="W881" s="7"/>
      <c r="X881" s="7"/>
      <c r="Y881" s="7"/>
    </row>
    <row r="882" spans="1:25" ht="15.75" customHeight="1" x14ac:dyDescent="0.25">
      <c r="A882" s="7"/>
      <c r="B882" s="7"/>
      <c r="C882" s="7"/>
      <c r="D882" s="7"/>
      <c r="E882" s="7"/>
      <c r="F882" s="7"/>
      <c r="G882" s="7"/>
      <c r="H882" s="7"/>
      <c r="I882" s="7"/>
      <c r="J882" s="7"/>
      <c r="K882" s="7"/>
      <c r="L882" s="7"/>
      <c r="M882" s="7"/>
      <c r="N882" s="6"/>
      <c r="O882" s="7"/>
      <c r="P882" s="7"/>
      <c r="Q882" s="7"/>
      <c r="R882" s="7"/>
      <c r="S882" s="7"/>
      <c r="T882" s="7"/>
      <c r="U882" s="7"/>
      <c r="V882" s="7"/>
      <c r="W882" s="7"/>
      <c r="X882" s="7"/>
      <c r="Y882" s="7"/>
    </row>
    <row r="883" spans="1:25" ht="15.75" customHeight="1" x14ac:dyDescent="0.25">
      <c r="A883" s="7"/>
      <c r="B883" s="7"/>
      <c r="C883" s="7"/>
      <c r="D883" s="7"/>
      <c r="E883" s="7"/>
      <c r="F883" s="7"/>
      <c r="G883" s="7"/>
      <c r="H883" s="7"/>
      <c r="I883" s="7"/>
      <c r="J883" s="7"/>
      <c r="K883" s="7"/>
      <c r="L883" s="7"/>
      <c r="M883" s="7"/>
      <c r="N883" s="6"/>
      <c r="O883" s="7"/>
      <c r="P883" s="7"/>
      <c r="Q883" s="7"/>
      <c r="R883" s="7"/>
      <c r="S883" s="7"/>
      <c r="T883" s="7"/>
      <c r="U883" s="7"/>
      <c r="V883" s="7"/>
      <c r="W883" s="7"/>
      <c r="X883" s="7"/>
      <c r="Y883" s="7"/>
    </row>
    <row r="884" spans="1:25" ht="15.75" customHeight="1" x14ac:dyDescent="0.25">
      <c r="A884" s="7"/>
      <c r="B884" s="7"/>
      <c r="C884" s="7"/>
      <c r="D884" s="7"/>
      <c r="E884" s="7"/>
      <c r="F884" s="7"/>
      <c r="G884" s="7"/>
      <c r="H884" s="7"/>
      <c r="I884" s="7"/>
      <c r="J884" s="7"/>
      <c r="K884" s="7"/>
      <c r="L884" s="7"/>
      <c r="M884" s="7"/>
      <c r="N884" s="6"/>
      <c r="O884" s="7"/>
      <c r="P884" s="7"/>
      <c r="Q884" s="7"/>
      <c r="R884" s="7"/>
      <c r="S884" s="7"/>
      <c r="T884" s="7"/>
      <c r="U884" s="7"/>
      <c r="V884" s="7"/>
      <c r="W884" s="7"/>
      <c r="X884" s="7"/>
      <c r="Y884" s="7"/>
    </row>
    <row r="885" spans="1:25" ht="15.75" customHeight="1" x14ac:dyDescent="0.25">
      <c r="A885" s="7"/>
      <c r="B885" s="7"/>
      <c r="C885" s="7"/>
      <c r="D885" s="7"/>
      <c r="E885" s="7"/>
      <c r="F885" s="7"/>
      <c r="G885" s="7"/>
      <c r="H885" s="7"/>
      <c r="I885" s="7"/>
      <c r="J885" s="7"/>
      <c r="K885" s="7"/>
      <c r="L885" s="7"/>
      <c r="M885" s="7"/>
      <c r="N885" s="6"/>
      <c r="O885" s="7"/>
      <c r="P885" s="7"/>
      <c r="Q885" s="7"/>
      <c r="R885" s="7"/>
      <c r="S885" s="7"/>
      <c r="T885" s="7"/>
      <c r="U885" s="7"/>
      <c r="V885" s="7"/>
      <c r="W885" s="7"/>
      <c r="X885" s="7"/>
      <c r="Y885" s="7"/>
    </row>
    <row r="886" spans="1:25" ht="15.75" customHeight="1" x14ac:dyDescent="0.25">
      <c r="A886" s="7"/>
      <c r="B886" s="7"/>
      <c r="C886" s="7"/>
      <c r="D886" s="7"/>
      <c r="E886" s="7"/>
      <c r="F886" s="7"/>
      <c r="G886" s="7"/>
      <c r="H886" s="7"/>
      <c r="I886" s="7"/>
      <c r="J886" s="7"/>
      <c r="K886" s="7"/>
      <c r="L886" s="7"/>
      <c r="M886" s="7"/>
      <c r="N886" s="6"/>
      <c r="O886" s="7"/>
      <c r="P886" s="7"/>
      <c r="Q886" s="7"/>
      <c r="R886" s="7"/>
      <c r="S886" s="7"/>
      <c r="T886" s="7"/>
      <c r="U886" s="7"/>
      <c r="V886" s="7"/>
      <c r="W886" s="7"/>
      <c r="X886" s="7"/>
      <c r="Y886" s="7"/>
    </row>
    <row r="887" spans="1:25" ht="15.75" customHeight="1" x14ac:dyDescent="0.25">
      <c r="A887" s="7"/>
      <c r="B887" s="7"/>
      <c r="C887" s="7"/>
      <c r="D887" s="7"/>
      <c r="E887" s="7"/>
      <c r="F887" s="7"/>
      <c r="G887" s="7"/>
      <c r="H887" s="7"/>
      <c r="I887" s="7"/>
      <c r="J887" s="7"/>
      <c r="K887" s="7"/>
      <c r="L887" s="7"/>
      <c r="M887" s="7"/>
      <c r="N887" s="6"/>
      <c r="O887" s="7"/>
      <c r="P887" s="7"/>
      <c r="Q887" s="7"/>
      <c r="R887" s="7"/>
      <c r="S887" s="7"/>
      <c r="T887" s="7"/>
      <c r="U887" s="7"/>
      <c r="V887" s="7"/>
      <c r="W887" s="7"/>
      <c r="X887" s="7"/>
      <c r="Y887" s="7"/>
    </row>
    <row r="888" spans="1:25" ht="15.75" customHeight="1" x14ac:dyDescent="0.25">
      <c r="A888" s="7"/>
      <c r="B888" s="7"/>
      <c r="C888" s="7"/>
      <c r="D888" s="7"/>
      <c r="E888" s="7"/>
      <c r="F888" s="7"/>
      <c r="G888" s="7"/>
      <c r="H888" s="7"/>
      <c r="I888" s="7"/>
      <c r="J888" s="7"/>
      <c r="K888" s="7"/>
      <c r="L888" s="7"/>
      <c r="M888" s="7"/>
      <c r="N888" s="6"/>
      <c r="O888" s="7"/>
      <c r="P888" s="7"/>
      <c r="Q888" s="7"/>
      <c r="R888" s="7"/>
      <c r="S888" s="7"/>
      <c r="T888" s="7"/>
      <c r="U888" s="7"/>
      <c r="V888" s="7"/>
      <c r="W888" s="7"/>
      <c r="X888" s="7"/>
      <c r="Y888" s="7"/>
    </row>
    <row r="889" spans="1:25" ht="15.75" customHeight="1" x14ac:dyDescent="0.25">
      <c r="A889" s="7"/>
      <c r="B889" s="7"/>
      <c r="C889" s="7"/>
      <c r="D889" s="7"/>
      <c r="E889" s="7"/>
      <c r="F889" s="7"/>
      <c r="G889" s="7"/>
      <c r="H889" s="7"/>
      <c r="I889" s="7"/>
      <c r="J889" s="7"/>
      <c r="K889" s="7"/>
      <c r="L889" s="7"/>
      <c r="M889" s="7"/>
      <c r="N889" s="6"/>
      <c r="O889" s="7"/>
      <c r="P889" s="7"/>
      <c r="Q889" s="7"/>
      <c r="R889" s="7"/>
      <c r="S889" s="7"/>
      <c r="T889" s="7"/>
      <c r="U889" s="7"/>
      <c r="V889" s="7"/>
      <c r="W889" s="7"/>
      <c r="X889" s="7"/>
      <c r="Y889" s="7"/>
    </row>
    <row r="890" spans="1:25" ht="15.75" customHeight="1" x14ac:dyDescent="0.25">
      <c r="A890" s="7"/>
      <c r="B890" s="7"/>
      <c r="C890" s="7"/>
      <c r="D890" s="7"/>
      <c r="E890" s="7"/>
      <c r="F890" s="7"/>
      <c r="G890" s="7"/>
      <c r="H890" s="7"/>
      <c r="I890" s="7"/>
      <c r="J890" s="7"/>
      <c r="K890" s="7"/>
      <c r="L890" s="7"/>
      <c r="M890" s="7"/>
      <c r="N890" s="6"/>
      <c r="O890" s="7"/>
      <c r="P890" s="7"/>
      <c r="Q890" s="7"/>
      <c r="R890" s="7"/>
      <c r="S890" s="7"/>
      <c r="T890" s="7"/>
      <c r="U890" s="7"/>
      <c r="V890" s="7"/>
      <c r="W890" s="7"/>
      <c r="X890" s="7"/>
      <c r="Y890" s="7"/>
    </row>
    <row r="891" spans="1:25" ht="15.75" customHeight="1" x14ac:dyDescent="0.25">
      <c r="A891" s="7"/>
      <c r="B891" s="7"/>
      <c r="C891" s="7"/>
      <c r="D891" s="7"/>
      <c r="E891" s="7"/>
      <c r="F891" s="7"/>
      <c r="G891" s="7"/>
      <c r="H891" s="7"/>
      <c r="I891" s="7"/>
      <c r="J891" s="7"/>
      <c r="K891" s="7"/>
      <c r="L891" s="7"/>
      <c r="M891" s="7"/>
      <c r="N891" s="6"/>
      <c r="O891" s="7"/>
      <c r="P891" s="7"/>
      <c r="Q891" s="7"/>
      <c r="R891" s="7"/>
      <c r="S891" s="7"/>
      <c r="T891" s="7"/>
      <c r="U891" s="7"/>
      <c r="V891" s="7"/>
      <c r="W891" s="7"/>
      <c r="X891" s="7"/>
      <c r="Y891" s="7"/>
    </row>
    <row r="892" spans="1:25" ht="15.75" customHeight="1" x14ac:dyDescent="0.25">
      <c r="A892" s="7"/>
      <c r="B892" s="7"/>
      <c r="C892" s="7"/>
      <c r="D892" s="7"/>
      <c r="E892" s="7"/>
      <c r="F892" s="7"/>
      <c r="G892" s="7"/>
      <c r="H892" s="7"/>
      <c r="I892" s="7"/>
      <c r="J892" s="7"/>
      <c r="K892" s="7"/>
      <c r="L892" s="7"/>
      <c r="M892" s="7"/>
      <c r="N892" s="6"/>
      <c r="O892" s="7"/>
      <c r="P892" s="7"/>
      <c r="Q892" s="7"/>
      <c r="R892" s="7"/>
      <c r="S892" s="7"/>
      <c r="T892" s="7"/>
      <c r="U892" s="7"/>
      <c r="V892" s="7"/>
      <c r="W892" s="7"/>
      <c r="X892" s="7"/>
      <c r="Y892" s="7"/>
    </row>
    <row r="893" spans="1:25" ht="15.75" customHeight="1" x14ac:dyDescent="0.25">
      <c r="A893" s="7"/>
      <c r="B893" s="7"/>
      <c r="C893" s="7"/>
      <c r="D893" s="7"/>
      <c r="E893" s="7"/>
      <c r="F893" s="7"/>
      <c r="G893" s="7"/>
      <c r="H893" s="7"/>
      <c r="I893" s="7"/>
      <c r="J893" s="7"/>
      <c r="K893" s="7"/>
      <c r="L893" s="7"/>
      <c r="M893" s="7"/>
      <c r="N893" s="6"/>
      <c r="O893" s="7"/>
      <c r="P893" s="7"/>
      <c r="Q893" s="7"/>
      <c r="R893" s="7"/>
      <c r="S893" s="7"/>
      <c r="T893" s="7"/>
      <c r="U893" s="7"/>
      <c r="V893" s="7"/>
      <c r="W893" s="7"/>
      <c r="X893" s="7"/>
      <c r="Y893" s="7"/>
    </row>
    <row r="894" spans="1:25" ht="15.75" customHeight="1" x14ac:dyDescent="0.25">
      <c r="A894" s="7"/>
      <c r="B894" s="7"/>
      <c r="C894" s="7"/>
      <c r="D894" s="7"/>
      <c r="E894" s="7"/>
      <c r="F894" s="7"/>
      <c r="G894" s="7"/>
      <c r="H894" s="7"/>
      <c r="I894" s="7"/>
      <c r="J894" s="7"/>
      <c r="K894" s="7"/>
      <c r="L894" s="7"/>
      <c r="M894" s="7"/>
      <c r="N894" s="6"/>
      <c r="O894" s="7"/>
      <c r="P894" s="7"/>
      <c r="Q894" s="7"/>
      <c r="R894" s="7"/>
      <c r="S894" s="7"/>
      <c r="T894" s="7"/>
      <c r="U894" s="7"/>
      <c r="V894" s="7"/>
      <c r="W894" s="7"/>
      <c r="X894" s="7"/>
      <c r="Y894" s="7"/>
    </row>
    <row r="895" spans="1:25" ht="15.75" customHeight="1" x14ac:dyDescent="0.25">
      <c r="A895" s="7"/>
      <c r="B895" s="7"/>
      <c r="C895" s="7"/>
      <c r="D895" s="7"/>
      <c r="E895" s="7"/>
      <c r="F895" s="7"/>
      <c r="G895" s="7"/>
      <c r="H895" s="7"/>
      <c r="I895" s="7"/>
      <c r="J895" s="7"/>
      <c r="K895" s="7"/>
      <c r="L895" s="7"/>
      <c r="M895" s="7"/>
      <c r="N895" s="6"/>
      <c r="O895" s="7"/>
      <c r="P895" s="7"/>
      <c r="Q895" s="7"/>
      <c r="R895" s="7"/>
      <c r="S895" s="7"/>
      <c r="T895" s="7"/>
      <c r="U895" s="7"/>
      <c r="V895" s="7"/>
      <c r="W895" s="7"/>
      <c r="X895" s="7"/>
      <c r="Y895" s="7"/>
    </row>
    <row r="896" spans="1:25" ht="15.75" customHeight="1" x14ac:dyDescent="0.25">
      <c r="A896" s="7"/>
      <c r="B896" s="7"/>
      <c r="C896" s="7"/>
      <c r="D896" s="7"/>
      <c r="E896" s="7"/>
      <c r="F896" s="7"/>
      <c r="G896" s="7"/>
      <c r="H896" s="7"/>
      <c r="I896" s="7"/>
      <c r="J896" s="7"/>
      <c r="K896" s="7"/>
      <c r="L896" s="7"/>
      <c r="M896" s="7"/>
      <c r="N896" s="6"/>
      <c r="O896" s="7"/>
      <c r="P896" s="7"/>
      <c r="Q896" s="7"/>
      <c r="R896" s="7"/>
      <c r="S896" s="7"/>
      <c r="T896" s="7"/>
      <c r="U896" s="7"/>
      <c r="V896" s="7"/>
      <c r="W896" s="7"/>
      <c r="X896" s="7"/>
      <c r="Y896" s="7"/>
    </row>
    <row r="897" spans="1:25" ht="15.75" customHeight="1" x14ac:dyDescent="0.25">
      <c r="A897" s="7"/>
      <c r="B897" s="7"/>
      <c r="C897" s="7"/>
      <c r="D897" s="7"/>
      <c r="E897" s="7"/>
      <c r="F897" s="7"/>
      <c r="G897" s="7"/>
      <c r="H897" s="7"/>
      <c r="I897" s="7"/>
      <c r="J897" s="7"/>
      <c r="K897" s="7"/>
      <c r="L897" s="7"/>
      <c r="M897" s="7"/>
      <c r="N897" s="6"/>
      <c r="O897" s="7"/>
      <c r="P897" s="7"/>
      <c r="Q897" s="7"/>
      <c r="R897" s="7"/>
      <c r="S897" s="7"/>
      <c r="T897" s="7"/>
      <c r="U897" s="7"/>
      <c r="V897" s="7"/>
      <c r="W897" s="7"/>
      <c r="X897" s="7"/>
      <c r="Y897" s="7"/>
    </row>
    <row r="898" spans="1:25" ht="15.75" customHeight="1" x14ac:dyDescent="0.25">
      <c r="A898" s="7"/>
      <c r="B898" s="7"/>
      <c r="C898" s="7"/>
      <c r="D898" s="7"/>
      <c r="E898" s="7"/>
      <c r="F898" s="7"/>
      <c r="G898" s="7"/>
      <c r="H898" s="7"/>
      <c r="I898" s="7"/>
      <c r="J898" s="7"/>
      <c r="K898" s="7"/>
      <c r="L898" s="7"/>
      <c r="M898" s="7"/>
      <c r="N898" s="6"/>
      <c r="O898" s="7"/>
      <c r="P898" s="7"/>
      <c r="Q898" s="7"/>
      <c r="R898" s="7"/>
      <c r="S898" s="7"/>
      <c r="T898" s="7"/>
      <c r="U898" s="7"/>
      <c r="V898" s="7"/>
      <c r="W898" s="7"/>
      <c r="X898" s="7"/>
      <c r="Y898" s="7"/>
    </row>
    <row r="899" spans="1:25" ht="15.75" customHeight="1" x14ac:dyDescent="0.25">
      <c r="A899" s="7"/>
      <c r="B899" s="7"/>
      <c r="C899" s="7"/>
      <c r="D899" s="7"/>
      <c r="E899" s="7"/>
      <c r="F899" s="7"/>
      <c r="G899" s="7"/>
      <c r="H899" s="7"/>
      <c r="I899" s="7"/>
      <c r="J899" s="7"/>
      <c r="K899" s="7"/>
      <c r="L899" s="7"/>
      <c r="M899" s="7"/>
      <c r="N899" s="6"/>
      <c r="O899" s="7"/>
      <c r="P899" s="7"/>
      <c r="Q899" s="7"/>
      <c r="R899" s="7"/>
      <c r="S899" s="7"/>
      <c r="T899" s="7"/>
      <c r="U899" s="7"/>
      <c r="V899" s="7"/>
      <c r="W899" s="7"/>
      <c r="X899" s="7"/>
      <c r="Y899" s="7"/>
    </row>
    <row r="900" spans="1:25" ht="15.75" customHeight="1" x14ac:dyDescent="0.25">
      <c r="A900" s="7"/>
      <c r="B900" s="7"/>
      <c r="C900" s="7"/>
      <c r="D900" s="7"/>
      <c r="E900" s="7"/>
      <c r="F900" s="7"/>
      <c r="G900" s="7"/>
      <c r="H900" s="7"/>
      <c r="I900" s="7"/>
      <c r="J900" s="7"/>
      <c r="K900" s="7"/>
      <c r="L900" s="7"/>
      <c r="M900" s="7"/>
      <c r="N900" s="6"/>
      <c r="O900" s="7"/>
      <c r="P900" s="7"/>
      <c r="Q900" s="7"/>
      <c r="R900" s="7"/>
      <c r="S900" s="7"/>
      <c r="T900" s="7"/>
      <c r="U900" s="7"/>
      <c r="V900" s="7"/>
      <c r="W900" s="7"/>
      <c r="X900" s="7"/>
      <c r="Y900" s="7"/>
    </row>
    <row r="901" spans="1:25" ht="15.75" customHeight="1" x14ac:dyDescent="0.25">
      <c r="A901" s="7"/>
      <c r="B901" s="7"/>
      <c r="C901" s="7"/>
      <c r="D901" s="7"/>
      <c r="E901" s="7"/>
      <c r="F901" s="7"/>
      <c r="G901" s="7"/>
      <c r="H901" s="7"/>
      <c r="I901" s="7"/>
      <c r="J901" s="7"/>
      <c r="K901" s="7"/>
      <c r="L901" s="7"/>
      <c r="M901" s="7"/>
      <c r="N901" s="6"/>
      <c r="O901" s="7"/>
      <c r="P901" s="7"/>
      <c r="Q901" s="7"/>
      <c r="R901" s="7"/>
      <c r="S901" s="7"/>
      <c r="T901" s="7"/>
      <c r="U901" s="7"/>
      <c r="V901" s="7"/>
      <c r="W901" s="7"/>
      <c r="X901" s="7"/>
      <c r="Y901" s="7"/>
    </row>
    <row r="902" spans="1:25" ht="15.75" customHeight="1" x14ac:dyDescent="0.25">
      <c r="A902" s="7"/>
      <c r="B902" s="7"/>
      <c r="C902" s="7"/>
      <c r="D902" s="7"/>
      <c r="E902" s="7"/>
      <c r="F902" s="7"/>
      <c r="G902" s="7"/>
      <c r="H902" s="7"/>
      <c r="I902" s="7"/>
      <c r="J902" s="7"/>
      <c r="K902" s="7"/>
      <c r="L902" s="7"/>
      <c r="M902" s="7"/>
      <c r="N902" s="6"/>
      <c r="O902" s="7"/>
      <c r="P902" s="7"/>
      <c r="Q902" s="7"/>
      <c r="R902" s="7"/>
      <c r="S902" s="7"/>
      <c r="T902" s="7"/>
      <c r="U902" s="7"/>
      <c r="V902" s="7"/>
      <c r="W902" s="7"/>
      <c r="X902" s="7"/>
      <c r="Y902" s="7"/>
    </row>
    <row r="903" spans="1:25" ht="15.75" customHeight="1" x14ac:dyDescent="0.25">
      <c r="A903" s="7"/>
      <c r="B903" s="7"/>
      <c r="C903" s="7"/>
      <c r="D903" s="7"/>
      <c r="E903" s="7"/>
      <c r="F903" s="7"/>
      <c r="G903" s="7"/>
      <c r="H903" s="7"/>
      <c r="I903" s="7"/>
      <c r="J903" s="7"/>
      <c r="K903" s="7"/>
      <c r="L903" s="7"/>
      <c r="M903" s="7"/>
      <c r="N903" s="6"/>
      <c r="O903" s="7"/>
      <c r="P903" s="7"/>
      <c r="Q903" s="7"/>
      <c r="R903" s="7"/>
      <c r="S903" s="7"/>
      <c r="T903" s="7"/>
      <c r="U903" s="7"/>
      <c r="V903" s="7"/>
      <c r="W903" s="7"/>
      <c r="X903" s="7"/>
      <c r="Y903" s="7"/>
    </row>
    <row r="904" spans="1:25" ht="15.75" customHeight="1" x14ac:dyDescent="0.25">
      <c r="A904" s="7"/>
      <c r="B904" s="7"/>
      <c r="C904" s="7"/>
      <c r="D904" s="7"/>
      <c r="E904" s="7"/>
      <c r="F904" s="7"/>
      <c r="G904" s="7"/>
      <c r="H904" s="7"/>
      <c r="I904" s="7"/>
      <c r="J904" s="7"/>
      <c r="K904" s="7"/>
      <c r="L904" s="7"/>
      <c r="M904" s="7"/>
      <c r="N904" s="6"/>
      <c r="O904" s="7"/>
      <c r="P904" s="7"/>
      <c r="Q904" s="7"/>
      <c r="R904" s="7"/>
      <c r="S904" s="7"/>
      <c r="T904" s="7"/>
      <c r="U904" s="7"/>
      <c r="V904" s="7"/>
      <c r="W904" s="7"/>
      <c r="X904" s="7"/>
      <c r="Y904" s="7"/>
    </row>
    <row r="905" spans="1:25" ht="15.75" customHeight="1" x14ac:dyDescent="0.25">
      <c r="A905" s="7"/>
      <c r="B905" s="7"/>
      <c r="C905" s="7"/>
      <c r="D905" s="7"/>
      <c r="E905" s="7"/>
      <c r="F905" s="7"/>
      <c r="G905" s="7"/>
      <c r="H905" s="7"/>
      <c r="I905" s="7"/>
      <c r="J905" s="7"/>
      <c r="K905" s="7"/>
      <c r="L905" s="7"/>
      <c r="M905" s="7"/>
      <c r="N905" s="6"/>
      <c r="O905" s="7"/>
      <c r="P905" s="7"/>
      <c r="Q905" s="7"/>
      <c r="R905" s="7"/>
      <c r="S905" s="7"/>
      <c r="T905" s="7"/>
      <c r="U905" s="7"/>
      <c r="V905" s="7"/>
      <c r="W905" s="7"/>
      <c r="X905" s="7"/>
      <c r="Y905" s="7"/>
    </row>
    <row r="906" spans="1:25" ht="15.75" customHeight="1" x14ac:dyDescent="0.25">
      <c r="A906" s="7"/>
      <c r="B906" s="7"/>
      <c r="C906" s="7"/>
      <c r="D906" s="7"/>
      <c r="E906" s="7"/>
      <c r="F906" s="7"/>
      <c r="G906" s="7"/>
      <c r="H906" s="7"/>
      <c r="I906" s="7"/>
      <c r="J906" s="7"/>
      <c r="K906" s="7"/>
      <c r="L906" s="7"/>
      <c r="M906" s="7"/>
      <c r="N906" s="6"/>
      <c r="O906" s="7"/>
      <c r="P906" s="7"/>
      <c r="Q906" s="7"/>
      <c r="R906" s="7"/>
      <c r="S906" s="7"/>
      <c r="T906" s="7"/>
      <c r="U906" s="7"/>
      <c r="V906" s="7"/>
      <c r="W906" s="7"/>
      <c r="X906" s="7"/>
      <c r="Y906" s="7"/>
    </row>
    <row r="907" spans="1:25" ht="15.75" customHeight="1" x14ac:dyDescent="0.25">
      <c r="A907" s="7"/>
      <c r="B907" s="7"/>
      <c r="C907" s="7"/>
      <c r="D907" s="7"/>
      <c r="E907" s="7"/>
      <c r="F907" s="7"/>
      <c r="G907" s="7"/>
      <c r="H907" s="7"/>
      <c r="I907" s="7"/>
      <c r="J907" s="7"/>
      <c r="K907" s="7"/>
      <c r="L907" s="7"/>
      <c r="M907" s="7"/>
      <c r="N907" s="6"/>
      <c r="O907" s="7"/>
      <c r="P907" s="7"/>
      <c r="Q907" s="7"/>
      <c r="R907" s="7"/>
      <c r="S907" s="7"/>
      <c r="T907" s="7"/>
      <c r="U907" s="7"/>
      <c r="V907" s="7"/>
      <c r="W907" s="7"/>
      <c r="X907" s="7"/>
      <c r="Y907" s="7"/>
    </row>
    <row r="908" spans="1:25" ht="15.75" customHeight="1" x14ac:dyDescent="0.25">
      <c r="A908" s="7"/>
      <c r="B908" s="7"/>
      <c r="C908" s="7"/>
      <c r="D908" s="7"/>
      <c r="E908" s="7"/>
      <c r="F908" s="7"/>
      <c r="G908" s="7"/>
      <c r="H908" s="7"/>
      <c r="I908" s="7"/>
      <c r="J908" s="7"/>
      <c r="K908" s="7"/>
      <c r="L908" s="7"/>
      <c r="M908" s="7"/>
      <c r="N908" s="6"/>
      <c r="O908" s="7"/>
      <c r="P908" s="7"/>
      <c r="Q908" s="7"/>
      <c r="R908" s="7"/>
      <c r="S908" s="7"/>
      <c r="T908" s="7"/>
      <c r="U908" s="7"/>
      <c r="V908" s="7"/>
      <c r="W908" s="7"/>
      <c r="X908" s="7"/>
      <c r="Y908" s="7"/>
    </row>
    <row r="909" spans="1:25" ht="15.75" customHeight="1" x14ac:dyDescent="0.25">
      <c r="A909" s="7"/>
      <c r="B909" s="7"/>
      <c r="C909" s="7"/>
      <c r="D909" s="7"/>
      <c r="E909" s="7"/>
      <c r="F909" s="7"/>
      <c r="G909" s="7"/>
      <c r="H909" s="7"/>
      <c r="I909" s="7"/>
      <c r="J909" s="7"/>
      <c r="K909" s="7"/>
      <c r="L909" s="7"/>
      <c r="M909" s="7"/>
      <c r="N909" s="6"/>
      <c r="O909" s="7"/>
      <c r="P909" s="7"/>
      <c r="Q909" s="7"/>
      <c r="R909" s="7"/>
      <c r="S909" s="7"/>
      <c r="T909" s="7"/>
      <c r="U909" s="7"/>
      <c r="V909" s="7"/>
      <c r="W909" s="7"/>
      <c r="X909" s="7"/>
      <c r="Y909" s="7"/>
    </row>
    <row r="910" spans="1:25" ht="15.75" customHeight="1" x14ac:dyDescent="0.25">
      <c r="A910" s="7"/>
      <c r="B910" s="7"/>
      <c r="C910" s="7"/>
      <c r="D910" s="7"/>
      <c r="E910" s="7"/>
      <c r="F910" s="7"/>
      <c r="G910" s="7"/>
      <c r="H910" s="7"/>
      <c r="I910" s="7"/>
      <c r="J910" s="7"/>
      <c r="K910" s="7"/>
      <c r="L910" s="7"/>
      <c r="M910" s="7"/>
      <c r="N910" s="6"/>
      <c r="O910" s="7"/>
      <c r="P910" s="7"/>
      <c r="Q910" s="7"/>
      <c r="R910" s="7"/>
      <c r="S910" s="7"/>
      <c r="T910" s="7"/>
      <c r="U910" s="7"/>
      <c r="V910" s="7"/>
      <c r="W910" s="7"/>
      <c r="X910" s="7"/>
      <c r="Y910" s="7"/>
    </row>
    <row r="911" spans="1:25" ht="15.75" customHeight="1" x14ac:dyDescent="0.25">
      <c r="A911" s="7"/>
      <c r="B911" s="7"/>
      <c r="C911" s="7"/>
      <c r="D911" s="7"/>
      <c r="E911" s="7"/>
      <c r="F911" s="7"/>
      <c r="G911" s="7"/>
      <c r="H911" s="7"/>
      <c r="I911" s="7"/>
      <c r="J911" s="7"/>
      <c r="K911" s="7"/>
      <c r="L911" s="7"/>
      <c r="M911" s="7"/>
      <c r="N911" s="6"/>
      <c r="O911" s="7"/>
      <c r="P911" s="7"/>
      <c r="Q911" s="7"/>
      <c r="R911" s="7"/>
      <c r="S911" s="7"/>
      <c r="T911" s="7"/>
      <c r="U911" s="7"/>
      <c r="V911" s="7"/>
      <c r="W911" s="7"/>
      <c r="X911" s="7"/>
      <c r="Y911" s="7"/>
    </row>
    <row r="912" spans="1:25" ht="15.75" customHeight="1" x14ac:dyDescent="0.25">
      <c r="A912" s="7"/>
      <c r="B912" s="7"/>
      <c r="C912" s="7"/>
      <c r="D912" s="7"/>
      <c r="E912" s="7"/>
      <c r="F912" s="7"/>
      <c r="G912" s="7"/>
      <c r="H912" s="7"/>
      <c r="I912" s="7"/>
      <c r="J912" s="7"/>
      <c r="K912" s="7"/>
      <c r="L912" s="7"/>
      <c r="M912" s="7"/>
      <c r="N912" s="6"/>
      <c r="O912" s="7"/>
      <c r="P912" s="7"/>
      <c r="Q912" s="7"/>
      <c r="R912" s="7"/>
      <c r="S912" s="7"/>
      <c r="T912" s="7"/>
      <c r="U912" s="7"/>
      <c r="V912" s="7"/>
      <c r="W912" s="7"/>
      <c r="X912" s="7"/>
      <c r="Y912" s="7"/>
    </row>
    <row r="913" spans="1:25" ht="15.75" customHeight="1" x14ac:dyDescent="0.25">
      <c r="A913" s="7"/>
      <c r="B913" s="7"/>
      <c r="C913" s="7"/>
      <c r="D913" s="7"/>
      <c r="E913" s="7"/>
      <c r="F913" s="7"/>
      <c r="G913" s="7"/>
      <c r="H913" s="7"/>
      <c r="I913" s="7"/>
      <c r="J913" s="7"/>
      <c r="K913" s="7"/>
      <c r="L913" s="7"/>
      <c r="M913" s="7"/>
      <c r="N913" s="6"/>
      <c r="O913" s="7"/>
      <c r="P913" s="7"/>
      <c r="Q913" s="7"/>
      <c r="R913" s="7"/>
      <c r="S913" s="7"/>
      <c r="T913" s="7"/>
      <c r="U913" s="7"/>
      <c r="V913" s="7"/>
      <c r="W913" s="7"/>
      <c r="X913" s="7"/>
      <c r="Y913" s="7"/>
    </row>
    <row r="914" spans="1:25" ht="15.75" customHeight="1" x14ac:dyDescent="0.25">
      <c r="A914" s="7"/>
      <c r="B914" s="7"/>
      <c r="C914" s="7"/>
      <c r="D914" s="7"/>
      <c r="E914" s="7"/>
      <c r="F914" s="7"/>
      <c r="G914" s="7"/>
      <c r="H914" s="7"/>
      <c r="I914" s="7"/>
      <c r="J914" s="7"/>
      <c r="K914" s="7"/>
      <c r="L914" s="7"/>
      <c r="M914" s="7"/>
      <c r="N914" s="6"/>
      <c r="O914" s="7"/>
      <c r="P914" s="7"/>
      <c r="Q914" s="7"/>
      <c r="R914" s="7"/>
      <c r="S914" s="7"/>
      <c r="T914" s="7"/>
      <c r="U914" s="7"/>
      <c r="V914" s="7"/>
      <c r="W914" s="7"/>
      <c r="X914" s="7"/>
      <c r="Y914" s="7"/>
    </row>
    <row r="915" spans="1:25" ht="15.75" customHeight="1" x14ac:dyDescent="0.25">
      <c r="A915" s="7"/>
      <c r="B915" s="7"/>
      <c r="C915" s="7"/>
      <c r="D915" s="7"/>
      <c r="E915" s="7"/>
      <c r="F915" s="7"/>
      <c r="G915" s="7"/>
      <c r="H915" s="7"/>
      <c r="I915" s="7"/>
      <c r="J915" s="7"/>
      <c r="K915" s="7"/>
      <c r="L915" s="7"/>
      <c r="M915" s="7"/>
      <c r="N915" s="6"/>
      <c r="O915" s="7"/>
      <c r="P915" s="7"/>
      <c r="Q915" s="7"/>
      <c r="R915" s="7"/>
      <c r="S915" s="7"/>
      <c r="T915" s="7"/>
      <c r="U915" s="7"/>
      <c r="V915" s="7"/>
      <c r="W915" s="7"/>
      <c r="X915" s="7"/>
      <c r="Y915" s="7"/>
    </row>
    <row r="916" spans="1:25" ht="15.75" customHeight="1" x14ac:dyDescent="0.25">
      <c r="A916" s="7"/>
      <c r="B916" s="7"/>
      <c r="C916" s="7"/>
      <c r="D916" s="7"/>
      <c r="E916" s="7"/>
      <c r="F916" s="7"/>
      <c r="G916" s="7"/>
      <c r="H916" s="7"/>
      <c r="I916" s="7"/>
      <c r="J916" s="7"/>
      <c r="K916" s="7"/>
      <c r="L916" s="7"/>
      <c r="M916" s="7"/>
      <c r="N916" s="6"/>
      <c r="O916" s="7"/>
      <c r="P916" s="7"/>
      <c r="Q916" s="7"/>
      <c r="R916" s="7"/>
      <c r="S916" s="7"/>
      <c r="T916" s="7"/>
      <c r="U916" s="7"/>
      <c r="V916" s="7"/>
      <c r="W916" s="7"/>
      <c r="X916" s="7"/>
      <c r="Y916" s="7"/>
    </row>
    <row r="917" spans="1:25" ht="15.75" customHeight="1" x14ac:dyDescent="0.25">
      <c r="A917" s="7"/>
      <c r="B917" s="7"/>
      <c r="C917" s="7"/>
      <c r="D917" s="7"/>
      <c r="E917" s="7"/>
      <c r="F917" s="7"/>
      <c r="G917" s="7"/>
      <c r="H917" s="7"/>
      <c r="I917" s="7"/>
      <c r="J917" s="7"/>
      <c r="K917" s="7"/>
      <c r="L917" s="7"/>
      <c r="M917" s="7"/>
      <c r="N917" s="6"/>
      <c r="O917" s="7"/>
      <c r="P917" s="7"/>
      <c r="Q917" s="7"/>
      <c r="R917" s="7"/>
      <c r="S917" s="7"/>
      <c r="T917" s="7"/>
      <c r="U917" s="7"/>
      <c r="V917" s="7"/>
      <c r="W917" s="7"/>
      <c r="X917" s="7"/>
      <c r="Y917" s="7"/>
    </row>
    <row r="918" spans="1:25" ht="15.75" customHeight="1" x14ac:dyDescent="0.25">
      <c r="A918" s="7"/>
      <c r="B918" s="7"/>
      <c r="C918" s="7"/>
      <c r="D918" s="7"/>
      <c r="E918" s="7"/>
      <c r="F918" s="7"/>
      <c r="G918" s="7"/>
      <c r="H918" s="7"/>
      <c r="I918" s="7"/>
      <c r="J918" s="7"/>
      <c r="K918" s="7"/>
      <c r="L918" s="7"/>
      <c r="M918" s="7"/>
      <c r="N918" s="6"/>
      <c r="O918" s="7"/>
      <c r="P918" s="7"/>
      <c r="Q918" s="7"/>
      <c r="R918" s="7"/>
      <c r="S918" s="7"/>
      <c r="T918" s="7"/>
      <c r="U918" s="7"/>
      <c r="V918" s="7"/>
      <c r="W918" s="7"/>
      <c r="X918" s="7"/>
      <c r="Y918" s="7"/>
    </row>
    <row r="919" spans="1:25" ht="15.75" customHeight="1" x14ac:dyDescent="0.25">
      <c r="A919" s="7"/>
      <c r="B919" s="7"/>
      <c r="C919" s="7"/>
      <c r="D919" s="7"/>
      <c r="E919" s="7"/>
      <c r="F919" s="7"/>
      <c r="G919" s="7"/>
      <c r="H919" s="7"/>
      <c r="I919" s="7"/>
      <c r="J919" s="7"/>
      <c r="K919" s="7"/>
      <c r="L919" s="7"/>
      <c r="M919" s="7"/>
      <c r="N919" s="6"/>
      <c r="O919" s="7"/>
      <c r="P919" s="7"/>
      <c r="Q919" s="7"/>
      <c r="R919" s="7"/>
      <c r="S919" s="7"/>
      <c r="T919" s="7"/>
      <c r="U919" s="7"/>
      <c r="V919" s="7"/>
      <c r="W919" s="7"/>
      <c r="X919" s="7"/>
      <c r="Y919" s="7"/>
    </row>
    <row r="920" spans="1:25" ht="15.75" customHeight="1" x14ac:dyDescent="0.25">
      <c r="A920" s="7"/>
      <c r="B920" s="7"/>
      <c r="C920" s="7"/>
      <c r="D920" s="7"/>
      <c r="E920" s="7"/>
      <c r="F920" s="7"/>
      <c r="G920" s="7"/>
      <c r="H920" s="7"/>
      <c r="I920" s="7"/>
      <c r="J920" s="7"/>
      <c r="K920" s="7"/>
      <c r="L920" s="7"/>
      <c r="M920" s="7"/>
      <c r="N920" s="6"/>
      <c r="O920" s="7"/>
      <c r="P920" s="7"/>
      <c r="Q920" s="7"/>
      <c r="R920" s="7"/>
      <c r="S920" s="7"/>
      <c r="T920" s="7"/>
      <c r="U920" s="7"/>
      <c r="V920" s="7"/>
      <c r="W920" s="7"/>
      <c r="X920" s="7"/>
      <c r="Y920" s="7"/>
    </row>
    <row r="921" spans="1:25" ht="15.75" customHeight="1" x14ac:dyDescent="0.25">
      <c r="A921" s="7"/>
      <c r="B921" s="7"/>
      <c r="C921" s="7"/>
      <c r="D921" s="7"/>
      <c r="E921" s="7"/>
      <c r="F921" s="7"/>
      <c r="G921" s="7"/>
      <c r="H921" s="7"/>
      <c r="I921" s="7"/>
      <c r="J921" s="7"/>
      <c r="K921" s="7"/>
      <c r="L921" s="7"/>
      <c r="M921" s="7"/>
      <c r="N921" s="6"/>
      <c r="O921" s="7"/>
      <c r="P921" s="7"/>
      <c r="Q921" s="7"/>
      <c r="R921" s="7"/>
      <c r="S921" s="7"/>
      <c r="T921" s="7"/>
      <c r="U921" s="7"/>
      <c r="V921" s="7"/>
      <c r="W921" s="7"/>
      <c r="X921" s="7"/>
      <c r="Y921" s="7"/>
    </row>
    <row r="922" spans="1:25" ht="15.75" customHeight="1" x14ac:dyDescent="0.25">
      <c r="A922" s="7"/>
      <c r="B922" s="7"/>
      <c r="C922" s="7"/>
      <c r="D922" s="7"/>
      <c r="E922" s="7"/>
      <c r="F922" s="7"/>
      <c r="G922" s="7"/>
      <c r="H922" s="7"/>
      <c r="I922" s="7"/>
      <c r="J922" s="7"/>
      <c r="K922" s="7"/>
      <c r="L922" s="7"/>
      <c r="M922" s="7"/>
      <c r="N922" s="6"/>
      <c r="O922" s="7"/>
      <c r="P922" s="7"/>
      <c r="Q922" s="7"/>
      <c r="R922" s="7"/>
      <c r="S922" s="7"/>
      <c r="T922" s="7"/>
      <c r="U922" s="7"/>
      <c r="V922" s="7"/>
      <c r="W922" s="7"/>
      <c r="X922" s="7"/>
      <c r="Y922" s="7"/>
    </row>
    <row r="923" spans="1:25" ht="15.75" customHeight="1" x14ac:dyDescent="0.25">
      <c r="A923" s="7"/>
      <c r="B923" s="7"/>
      <c r="C923" s="7"/>
      <c r="D923" s="7"/>
      <c r="E923" s="7"/>
      <c r="F923" s="7"/>
      <c r="G923" s="7"/>
      <c r="H923" s="7"/>
      <c r="I923" s="7"/>
      <c r="J923" s="7"/>
      <c r="K923" s="7"/>
      <c r="L923" s="7"/>
      <c r="M923" s="7"/>
      <c r="N923" s="6"/>
      <c r="O923" s="7"/>
      <c r="P923" s="7"/>
      <c r="Q923" s="7"/>
      <c r="R923" s="7"/>
      <c r="S923" s="7"/>
      <c r="T923" s="7"/>
      <c r="U923" s="7"/>
      <c r="V923" s="7"/>
      <c r="W923" s="7"/>
      <c r="X923" s="7"/>
      <c r="Y923" s="7"/>
    </row>
    <row r="924" spans="1:25" ht="15.75" customHeight="1" x14ac:dyDescent="0.25">
      <c r="A924" s="7"/>
      <c r="B924" s="7"/>
      <c r="C924" s="7"/>
      <c r="D924" s="7"/>
      <c r="E924" s="7"/>
      <c r="F924" s="7"/>
      <c r="G924" s="7"/>
      <c r="H924" s="7"/>
      <c r="I924" s="7"/>
      <c r="J924" s="7"/>
      <c r="K924" s="7"/>
      <c r="L924" s="7"/>
      <c r="M924" s="7"/>
      <c r="N924" s="6"/>
      <c r="O924" s="7"/>
      <c r="P924" s="7"/>
      <c r="Q924" s="7"/>
      <c r="R924" s="7"/>
      <c r="S924" s="7"/>
      <c r="T924" s="7"/>
      <c r="U924" s="7"/>
      <c r="V924" s="7"/>
      <c r="W924" s="7"/>
      <c r="X924" s="7"/>
      <c r="Y924" s="7"/>
    </row>
    <row r="925" spans="1:25" ht="15.75" customHeight="1" x14ac:dyDescent="0.25">
      <c r="A925" s="7"/>
      <c r="B925" s="7"/>
      <c r="C925" s="7"/>
      <c r="D925" s="7"/>
      <c r="E925" s="7"/>
      <c r="F925" s="7"/>
      <c r="G925" s="7"/>
      <c r="H925" s="7"/>
      <c r="I925" s="7"/>
      <c r="J925" s="7"/>
      <c r="K925" s="7"/>
      <c r="L925" s="7"/>
      <c r="M925" s="7"/>
      <c r="N925" s="6"/>
      <c r="O925" s="7"/>
      <c r="P925" s="7"/>
      <c r="Q925" s="7"/>
      <c r="R925" s="7"/>
      <c r="S925" s="7"/>
      <c r="T925" s="7"/>
      <c r="U925" s="7"/>
      <c r="V925" s="7"/>
      <c r="W925" s="7"/>
      <c r="X925" s="7"/>
      <c r="Y925" s="7"/>
    </row>
    <row r="926" spans="1:25" ht="15.75" customHeight="1" x14ac:dyDescent="0.25">
      <c r="A926" s="7"/>
      <c r="B926" s="7"/>
      <c r="C926" s="7"/>
      <c r="D926" s="7"/>
      <c r="E926" s="7"/>
      <c r="F926" s="7"/>
      <c r="G926" s="7"/>
      <c r="H926" s="7"/>
      <c r="I926" s="7"/>
      <c r="J926" s="7"/>
      <c r="K926" s="7"/>
      <c r="L926" s="7"/>
      <c r="M926" s="7"/>
      <c r="N926" s="6"/>
      <c r="O926" s="7"/>
      <c r="P926" s="7"/>
      <c r="Q926" s="7"/>
      <c r="R926" s="7"/>
      <c r="S926" s="7"/>
      <c r="T926" s="7"/>
      <c r="U926" s="7"/>
      <c r="V926" s="7"/>
      <c r="W926" s="7"/>
      <c r="X926" s="7"/>
      <c r="Y926" s="7"/>
    </row>
    <row r="927" spans="1:25" ht="15.75" customHeight="1" x14ac:dyDescent="0.25">
      <c r="A927" s="7"/>
      <c r="B927" s="7"/>
      <c r="C927" s="7"/>
      <c r="D927" s="7"/>
      <c r="E927" s="7"/>
      <c r="F927" s="7"/>
      <c r="G927" s="7"/>
      <c r="H927" s="7"/>
      <c r="I927" s="7"/>
      <c r="J927" s="7"/>
      <c r="K927" s="7"/>
      <c r="L927" s="7"/>
      <c r="M927" s="7"/>
      <c r="N927" s="6"/>
      <c r="O927" s="7"/>
      <c r="P927" s="7"/>
      <c r="Q927" s="7"/>
      <c r="R927" s="7"/>
      <c r="S927" s="7"/>
      <c r="T927" s="7"/>
      <c r="U927" s="7"/>
      <c r="V927" s="7"/>
      <c r="W927" s="7"/>
      <c r="X927" s="7"/>
      <c r="Y927" s="7"/>
    </row>
    <row r="928" spans="1:25" ht="15.75" customHeight="1" x14ac:dyDescent="0.25">
      <c r="A928" s="7"/>
      <c r="B928" s="7"/>
      <c r="C928" s="7"/>
      <c r="D928" s="7"/>
      <c r="E928" s="7"/>
      <c r="F928" s="7"/>
      <c r="G928" s="7"/>
      <c r="H928" s="7"/>
      <c r="I928" s="7"/>
      <c r="J928" s="7"/>
      <c r="K928" s="7"/>
      <c r="L928" s="7"/>
      <c r="M928" s="7"/>
      <c r="N928" s="6"/>
      <c r="O928" s="7"/>
      <c r="P928" s="7"/>
      <c r="Q928" s="7"/>
      <c r="R928" s="7"/>
      <c r="S928" s="7"/>
      <c r="T928" s="7"/>
      <c r="U928" s="7"/>
      <c r="V928" s="7"/>
      <c r="W928" s="7"/>
      <c r="X928" s="7"/>
      <c r="Y928" s="7"/>
    </row>
    <row r="929" spans="1:25" ht="15.75" customHeight="1" x14ac:dyDescent="0.25">
      <c r="A929" s="7"/>
      <c r="B929" s="7"/>
      <c r="C929" s="7"/>
      <c r="D929" s="7"/>
      <c r="E929" s="7"/>
      <c r="F929" s="7"/>
      <c r="G929" s="7"/>
      <c r="H929" s="7"/>
      <c r="I929" s="7"/>
      <c r="J929" s="7"/>
      <c r="K929" s="7"/>
      <c r="L929" s="7"/>
      <c r="M929" s="7"/>
      <c r="N929" s="6"/>
      <c r="O929" s="7"/>
      <c r="P929" s="7"/>
      <c r="Q929" s="7"/>
      <c r="R929" s="7"/>
      <c r="S929" s="7"/>
      <c r="T929" s="7"/>
      <c r="U929" s="7"/>
      <c r="V929" s="7"/>
      <c r="W929" s="7"/>
      <c r="X929" s="7"/>
      <c r="Y929" s="7"/>
    </row>
    <row r="930" spans="1:25" ht="15.75" customHeight="1" x14ac:dyDescent="0.25">
      <c r="A930" s="7"/>
      <c r="B930" s="7"/>
      <c r="C930" s="7"/>
      <c r="D930" s="7"/>
      <c r="E930" s="7"/>
      <c r="F930" s="7"/>
      <c r="G930" s="7"/>
      <c r="H930" s="7"/>
      <c r="I930" s="7"/>
      <c r="J930" s="7"/>
      <c r="K930" s="7"/>
      <c r="L930" s="7"/>
      <c r="M930" s="7"/>
      <c r="N930" s="6"/>
      <c r="O930" s="7"/>
      <c r="P930" s="7"/>
      <c r="Q930" s="7"/>
      <c r="R930" s="7"/>
      <c r="S930" s="7"/>
      <c r="T930" s="7"/>
      <c r="U930" s="7"/>
      <c r="V930" s="7"/>
      <c r="W930" s="7"/>
      <c r="X930" s="7"/>
      <c r="Y930" s="7"/>
    </row>
    <row r="931" spans="1:25" ht="15.75" customHeight="1" x14ac:dyDescent="0.25">
      <c r="A931" s="7"/>
      <c r="B931" s="7"/>
      <c r="C931" s="7"/>
      <c r="D931" s="7"/>
      <c r="E931" s="7"/>
      <c r="F931" s="7"/>
      <c r="G931" s="7"/>
      <c r="H931" s="7"/>
      <c r="I931" s="7"/>
      <c r="J931" s="7"/>
      <c r="K931" s="7"/>
      <c r="L931" s="7"/>
      <c r="M931" s="7"/>
      <c r="N931" s="6"/>
      <c r="O931" s="7"/>
      <c r="P931" s="7"/>
      <c r="Q931" s="7"/>
      <c r="R931" s="7"/>
      <c r="S931" s="7"/>
      <c r="T931" s="7"/>
      <c r="U931" s="7"/>
      <c r="V931" s="7"/>
      <c r="W931" s="7"/>
      <c r="X931" s="7"/>
      <c r="Y931" s="7"/>
    </row>
    <row r="932" spans="1:25" ht="15.75" customHeight="1" x14ac:dyDescent="0.25">
      <c r="A932" s="7"/>
      <c r="B932" s="7"/>
      <c r="C932" s="7"/>
      <c r="D932" s="7"/>
      <c r="E932" s="7"/>
      <c r="F932" s="7"/>
      <c r="G932" s="7"/>
      <c r="H932" s="7"/>
      <c r="I932" s="7"/>
      <c r="J932" s="7"/>
      <c r="K932" s="7"/>
      <c r="L932" s="7"/>
      <c r="M932" s="7"/>
      <c r="N932" s="6"/>
      <c r="O932" s="7"/>
      <c r="P932" s="7"/>
      <c r="Q932" s="7"/>
      <c r="R932" s="7"/>
      <c r="S932" s="7"/>
      <c r="T932" s="7"/>
      <c r="U932" s="7"/>
      <c r="V932" s="7"/>
      <c r="W932" s="7"/>
      <c r="X932" s="7"/>
      <c r="Y932" s="7"/>
    </row>
    <row r="933" spans="1:25" ht="15.75" customHeight="1" x14ac:dyDescent="0.25">
      <c r="A933" s="7"/>
      <c r="B933" s="7"/>
      <c r="C933" s="7"/>
      <c r="D933" s="7"/>
      <c r="E933" s="7"/>
      <c r="F933" s="7"/>
      <c r="G933" s="7"/>
      <c r="H933" s="7"/>
      <c r="I933" s="7"/>
      <c r="J933" s="7"/>
      <c r="K933" s="7"/>
      <c r="L933" s="7"/>
      <c r="M933" s="7"/>
      <c r="N933" s="6"/>
      <c r="O933" s="7"/>
      <c r="P933" s="7"/>
      <c r="Q933" s="7"/>
      <c r="R933" s="7"/>
      <c r="S933" s="7"/>
      <c r="T933" s="7"/>
      <c r="U933" s="7"/>
      <c r="V933" s="7"/>
      <c r="W933" s="7"/>
      <c r="X933" s="7"/>
      <c r="Y933" s="7"/>
    </row>
    <row r="934" spans="1:25" ht="15.75" customHeight="1" x14ac:dyDescent="0.25">
      <c r="A934" s="7"/>
      <c r="B934" s="7"/>
      <c r="C934" s="7"/>
      <c r="D934" s="7"/>
      <c r="E934" s="7"/>
      <c r="F934" s="7"/>
      <c r="G934" s="7"/>
      <c r="H934" s="7"/>
      <c r="I934" s="7"/>
      <c r="J934" s="7"/>
      <c r="K934" s="7"/>
      <c r="L934" s="7"/>
      <c r="M934" s="7"/>
      <c r="N934" s="6"/>
      <c r="O934" s="7"/>
      <c r="P934" s="7"/>
      <c r="Q934" s="7"/>
      <c r="R934" s="7"/>
      <c r="S934" s="7"/>
      <c r="T934" s="7"/>
      <c r="U934" s="7"/>
      <c r="V934" s="7"/>
      <c r="W934" s="7"/>
      <c r="X934" s="7"/>
      <c r="Y934" s="7"/>
    </row>
    <row r="935" spans="1:25" ht="15.75" customHeight="1" x14ac:dyDescent="0.25">
      <c r="A935" s="7"/>
      <c r="B935" s="7"/>
      <c r="C935" s="7"/>
      <c r="D935" s="7"/>
      <c r="E935" s="7"/>
      <c r="F935" s="7"/>
      <c r="G935" s="7"/>
      <c r="H935" s="7"/>
      <c r="I935" s="7"/>
      <c r="J935" s="7"/>
      <c r="K935" s="7"/>
      <c r="L935" s="7"/>
      <c r="M935" s="7"/>
      <c r="N935" s="6"/>
      <c r="O935" s="7"/>
      <c r="P935" s="7"/>
      <c r="Q935" s="7"/>
      <c r="R935" s="7"/>
      <c r="S935" s="7"/>
      <c r="T935" s="7"/>
      <c r="U935" s="7"/>
      <c r="V935" s="7"/>
      <c r="W935" s="7"/>
      <c r="X935" s="7"/>
      <c r="Y935" s="7"/>
    </row>
    <row r="936" spans="1:25" ht="15.75" customHeight="1" x14ac:dyDescent="0.25">
      <c r="A936" s="7"/>
      <c r="B936" s="7"/>
      <c r="C936" s="7"/>
      <c r="D936" s="7"/>
      <c r="E936" s="7"/>
      <c r="F936" s="7"/>
      <c r="G936" s="7"/>
      <c r="H936" s="7"/>
      <c r="I936" s="7"/>
      <c r="J936" s="7"/>
      <c r="K936" s="7"/>
      <c r="L936" s="7"/>
      <c r="M936" s="7"/>
      <c r="N936" s="6"/>
      <c r="O936" s="7"/>
      <c r="P936" s="7"/>
      <c r="Q936" s="7"/>
      <c r="R936" s="7"/>
      <c r="S936" s="7"/>
      <c r="T936" s="7"/>
      <c r="U936" s="7"/>
      <c r="V936" s="7"/>
      <c r="W936" s="7"/>
      <c r="X936" s="7"/>
      <c r="Y936" s="7"/>
    </row>
    <row r="937" spans="1:25" ht="15.75" customHeight="1" x14ac:dyDescent="0.25">
      <c r="A937" s="7"/>
      <c r="B937" s="7"/>
      <c r="C937" s="7"/>
      <c r="D937" s="7"/>
      <c r="E937" s="7"/>
      <c r="F937" s="7"/>
      <c r="G937" s="7"/>
      <c r="H937" s="7"/>
      <c r="I937" s="7"/>
      <c r="J937" s="7"/>
      <c r="K937" s="7"/>
      <c r="L937" s="7"/>
      <c r="M937" s="7"/>
      <c r="N937" s="6"/>
      <c r="O937" s="7"/>
      <c r="P937" s="7"/>
      <c r="Q937" s="7"/>
      <c r="R937" s="7"/>
      <c r="S937" s="7"/>
      <c r="T937" s="7"/>
      <c r="U937" s="7"/>
      <c r="V937" s="7"/>
      <c r="W937" s="7"/>
      <c r="X937" s="7"/>
      <c r="Y937" s="7"/>
    </row>
    <row r="938" spans="1:25" ht="15.75" customHeight="1" x14ac:dyDescent="0.25">
      <c r="A938" s="7"/>
      <c r="B938" s="7"/>
      <c r="C938" s="7"/>
      <c r="D938" s="7"/>
      <c r="E938" s="7"/>
      <c r="F938" s="7"/>
      <c r="G938" s="7"/>
      <c r="H938" s="7"/>
      <c r="I938" s="7"/>
      <c r="J938" s="7"/>
      <c r="K938" s="7"/>
      <c r="L938" s="7"/>
      <c r="M938" s="7"/>
      <c r="N938" s="6"/>
      <c r="O938" s="7"/>
      <c r="P938" s="7"/>
      <c r="Q938" s="7"/>
      <c r="R938" s="7"/>
      <c r="S938" s="7"/>
      <c r="T938" s="7"/>
      <c r="U938" s="7"/>
      <c r="V938" s="7"/>
      <c r="W938" s="7"/>
      <c r="X938" s="7"/>
      <c r="Y938" s="7"/>
    </row>
    <row r="939" spans="1:25" ht="15.75" customHeight="1" x14ac:dyDescent="0.25">
      <c r="A939" s="7"/>
      <c r="B939" s="7"/>
      <c r="C939" s="7"/>
      <c r="D939" s="7"/>
      <c r="E939" s="7"/>
      <c r="F939" s="7"/>
      <c r="G939" s="7"/>
      <c r="H939" s="7"/>
      <c r="I939" s="7"/>
      <c r="J939" s="7"/>
      <c r="K939" s="7"/>
      <c r="L939" s="7"/>
      <c r="M939" s="7"/>
      <c r="N939" s="6"/>
      <c r="O939" s="7"/>
      <c r="P939" s="7"/>
      <c r="Q939" s="7"/>
      <c r="R939" s="7"/>
      <c r="S939" s="7"/>
      <c r="T939" s="7"/>
      <c r="U939" s="7"/>
      <c r="V939" s="7"/>
      <c r="W939" s="7"/>
      <c r="X939" s="7"/>
      <c r="Y939" s="7"/>
    </row>
    <row r="940" spans="1:25" ht="15.75" customHeight="1" x14ac:dyDescent="0.25">
      <c r="A940" s="7"/>
      <c r="B940" s="7"/>
      <c r="C940" s="7"/>
      <c r="D940" s="7"/>
      <c r="E940" s="7"/>
      <c r="F940" s="7"/>
      <c r="G940" s="7"/>
      <c r="H940" s="7"/>
      <c r="I940" s="7"/>
      <c r="J940" s="7"/>
      <c r="K940" s="7"/>
      <c r="L940" s="7"/>
      <c r="M940" s="7"/>
      <c r="N940" s="6"/>
      <c r="O940" s="7"/>
      <c r="P940" s="7"/>
      <c r="Q940" s="7"/>
      <c r="R940" s="7"/>
      <c r="S940" s="7"/>
      <c r="T940" s="7"/>
      <c r="U940" s="7"/>
      <c r="V940" s="7"/>
      <c r="W940" s="7"/>
      <c r="X940" s="7"/>
      <c r="Y940" s="7"/>
    </row>
    <row r="941" spans="1:25" ht="15.75" customHeight="1" x14ac:dyDescent="0.25">
      <c r="A941" s="7"/>
      <c r="B941" s="7"/>
      <c r="C941" s="7"/>
      <c r="D941" s="7"/>
      <c r="E941" s="7"/>
      <c r="F941" s="7"/>
      <c r="G941" s="7"/>
      <c r="H941" s="7"/>
      <c r="I941" s="7"/>
      <c r="J941" s="7"/>
      <c r="K941" s="7"/>
      <c r="L941" s="7"/>
      <c r="M941" s="7"/>
      <c r="N941" s="6"/>
      <c r="O941" s="7"/>
      <c r="P941" s="7"/>
      <c r="Q941" s="7"/>
      <c r="R941" s="7"/>
      <c r="S941" s="7"/>
      <c r="T941" s="7"/>
      <c r="U941" s="7"/>
      <c r="V941" s="7"/>
      <c r="W941" s="7"/>
      <c r="X941" s="7"/>
      <c r="Y941" s="7"/>
    </row>
    <row r="942" spans="1:25" ht="15.75" customHeight="1" x14ac:dyDescent="0.25">
      <c r="A942" s="7"/>
      <c r="B942" s="7"/>
      <c r="C942" s="7"/>
      <c r="D942" s="7"/>
      <c r="E942" s="7"/>
      <c r="F942" s="7"/>
      <c r="G942" s="7"/>
      <c r="H942" s="7"/>
      <c r="I942" s="7"/>
      <c r="J942" s="7"/>
      <c r="K942" s="7"/>
      <c r="L942" s="7"/>
      <c r="M942" s="7"/>
      <c r="N942" s="6"/>
      <c r="O942" s="7"/>
      <c r="P942" s="7"/>
      <c r="Q942" s="7"/>
      <c r="R942" s="7"/>
      <c r="S942" s="7"/>
      <c r="T942" s="7"/>
      <c r="U942" s="7"/>
      <c r="V942" s="7"/>
      <c r="W942" s="7"/>
      <c r="X942" s="7"/>
      <c r="Y942" s="7"/>
    </row>
    <row r="943" spans="1:25" ht="15.75" customHeight="1" x14ac:dyDescent="0.25">
      <c r="A943" s="7"/>
      <c r="B943" s="7"/>
      <c r="C943" s="7"/>
      <c r="D943" s="7"/>
      <c r="E943" s="7"/>
      <c r="F943" s="7"/>
      <c r="G943" s="7"/>
      <c r="H943" s="7"/>
      <c r="I943" s="7"/>
      <c r="J943" s="7"/>
      <c r="K943" s="7"/>
      <c r="L943" s="7"/>
      <c r="M943" s="7"/>
      <c r="N943" s="6"/>
      <c r="O943" s="7"/>
      <c r="P943" s="7"/>
      <c r="Q943" s="7"/>
      <c r="R943" s="7"/>
      <c r="S943" s="7"/>
      <c r="T943" s="7"/>
      <c r="U943" s="7"/>
      <c r="V943" s="7"/>
      <c r="W943" s="7"/>
      <c r="X943" s="7"/>
      <c r="Y943" s="7"/>
    </row>
    <row r="944" spans="1:25" ht="15.75" customHeight="1" x14ac:dyDescent="0.25">
      <c r="A944" s="7"/>
      <c r="B944" s="7"/>
      <c r="C944" s="7"/>
      <c r="D944" s="7"/>
      <c r="E944" s="7"/>
      <c r="F944" s="7"/>
      <c r="G944" s="7"/>
      <c r="H944" s="7"/>
      <c r="I944" s="7"/>
      <c r="J944" s="7"/>
      <c r="K944" s="7"/>
      <c r="L944" s="7"/>
      <c r="M944" s="7"/>
      <c r="N944" s="6"/>
      <c r="O944" s="7"/>
      <c r="P944" s="7"/>
      <c r="Q944" s="7"/>
      <c r="R944" s="7"/>
      <c r="S944" s="7"/>
      <c r="T944" s="7"/>
      <c r="U944" s="7"/>
      <c r="V944" s="7"/>
      <c r="W944" s="7"/>
      <c r="X944" s="7"/>
      <c r="Y944" s="7"/>
    </row>
    <row r="945" spans="1:25" ht="15.75" customHeight="1" x14ac:dyDescent="0.25">
      <c r="A945" s="7"/>
      <c r="B945" s="7"/>
      <c r="C945" s="7"/>
      <c r="D945" s="7"/>
      <c r="E945" s="7"/>
      <c r="F945" s="7"/>
      <c r="G945" s="7"/>
      <c r="H945" s="7"/>
      <c r="I945" s="7"/>
      <c r="J945" s="7"/>
      <c r="K945" s="7"/>
      <c r="L945" s="7"/>
      <c r="M945" s="7"/>
      <c r="N945" s="6"/>
      <c r="O945" s="7"/>
      <c r="P945" s="7"/>
      <c r="Q945" s="7"/>
      <c r="R945" s="7"/>
      <c r="S945" s="7"/>
      <c r="T945" s="7"/>
      <c r="U945" s="7"/>
      <c r="V945" s="7"/>
      <c r="W945" s="7"/>
      <c r="X945" s="7"/>
      <c r="Y945" s="7"/>
    </row>
    <row r="946" spans="1:25" ht="15.75" customHeight="1" x14ac:dyDescent="0.25">
      <c r="A946" s="7"/>
      <c r="B946" s="7"/>
      <c r="C946" s="7"/>
      <c r="D946" s="7"/>
      <c r="E946" s="7"/>
      <c r="F946" s="7"/>
      <c r="G946" s="7"/>
      <c r="H946" s="7"/>
      <c r="I946" s="7"/>
      <c r="J946" s="7"/>
      <c r="K946" s="7"/>
      <c r="L946" s="7"/>
      <c r="M946" s="7"/>
      <c r="N946" s="6"/>
      <c r="O946" s="7"/>
      <c r="P946" s="7"/>
      <c r="Q946" s="7"/>
      <c r="R946" s="7"/>
      <c r="S946" s="7"/>
      <c r="T946" s="7"/>
      <c r="U946" s="7"/>
      <c r="V946" s="7"/>
      <c r="W946" s="7"/>
      <c r="X946" s="7"/>
      <c r="Y946" s="7"/>
    </row>
    <row r="947" spans="1:25" ht="15.75" customHeight="1" x14ac:dyDescent="0.25">
      <c r="A947" s="7"/>
      <c r="B947" s="7"/>
      <c r="C947" s="7"/>
      <c r="D947" s="7"/>
      <c r="E947" s="7"/>
      <c r="F947" s="7"/>
      <c r="G947" s="7"/>
      <c r="H947" s="7"/>
      <c r="I947" s="7"/>
      <c r="J947" s="7"/>
      <c r="K947" s="7"/>
      <c r="L947" s="7"/>
      <c r="M947" s="7"/>
      <c r="N947" s="6"/>
      <c r="O947" s="7"/>
      <c r="P947" s="7"/>
      <c r="Q947" s="7"/>
      <c r="R947" s="7"/>
      <c r="S947" s="7"/>
      <c r="T947" s="7"/>
      <c r="U947" s="7"/>
      <c r="V947" s="7"/>
      <c r="W947" s="7"/>
      <c r="X947" s="7"/>
      <c r="Y947" s="7"/>
    </row>
    <row r="948" spans="1:25" ht="15.75" customHeight="1" x14ac:dyDescent="0.25">
      <c r="A948" s="7"/>
      <c r="B948" s="7"/>
      <c r="C948" s="7"/>
      <c r="D948" s="7"/>
      <c r="E948" s="7"/>
      <c r="F948" s="7"/>
      <c r="G948" s="7"/>
      <c r="H948" s="7"/>
      <c r="I948" s="7"/>
      <c r="J948" s="7"/>
      <c r="K948" s="7"/>
      <c r="L948" s="7"/>
      <c r="M948" s="7"/>
      <c r="N948" s="6"/>
      <c r="O948" s="7"/>
      <c r="P948" s="7"/>
      <c r="Q948" s="7"/>
      <c r="R948" s="7"/>
      <c r="S948" s="7"/>
      <c r="T948" s="7"/>
      <c r="U948" s="7"/>
      <c r="V948" s="7"/>
      <c r="W948" s="7"/>
      <c r="X948" s="7"/>
      <c r="Y948" s="7"/>
    </row>
    <row r="949" spans="1:25" ht="15.75" customHeight="1" x14ac:dyDescent="0.25">
      <c r="A949" s="7"/>
      <c r="B949" s="7"/>
      <c r="C949" s="7"/>
      <c r="D949" s="7"/>
      <c r="E949" s="7"/>
      <c r="F949" s="7"/>
      <c r="G949" s="7"/>
      <c r="H949" s="7"/>
      <c r="I949" s="7"/>
      <c r="J949" s="7"/>
      <c r="K949" s="7"/>
      <c r="L949" s="7"/>
      <c r="M949" s="7"/>
      <c r="N949" s="6"/>
      <c r="O949" s="7"/>
      <c r="P949" s="7"/>
      <c r="Q949" s="7"/>
      <c r="R949" s="7"/>
      <c r="S949" s="7"/>
      <c r="T949" s="7"/>
      <c r="U949" s="7"/>
      <c r="V949" s="7"/>
      <c r="W949" s="7"/>
      <c r="X949" s="7"/>
      <c r="Y949" s="7"/>
    </row>
    <row r="950" spans="1:25" ht="15.75" customHeight="1" x14ac:dyDescent="0.25">
      <c r="A950" s="7"/>
      <c r="B950" s="7"/>
      <c r="C950" s="7"/>
      <c r="D950" s="7"/>
      <c r="E950" s="7"/>
      <c r="F950" s="7"/>
      <c r="G950" s="7"/>
      <c r="H950" s="7"/>
      <c r="I950" s="7"/>
      <c r="J950" s="7"/>
      <c r="K950" s="7"/>
      <c r="L950" s="7"/>
      <c r="M950" s="7"/>
      <c r="N950" s="6"/>
      <c r="O950" s="7"/>
      <c r="P950" s="7"/>
      <c r="Q950" s="7"/>
      <c r="R950" s="7"/>
      <c r="S950" s="7"/>
      <c r="T950" s="7"/>
      <c r="U950" s="7"/>
      <c r="V950" s="7"/>
      <c r="W950" s="7"/>
      <c r="X950" s="7"/>
      <c r="Y950" s="7"/>
    </row>
    <row r="951" spans="1:25" ht="15.75" customHeight="1" x14ac:dyDescent="0.25">
      <c r="A951" s="7"/>
      <c r="B951" s="7"/>
      <c r="C951" s="7"/>
      <c r="D951" s="7"/>
      <c r="E951" s="7"/>
      <c r="F951" s="7"/>
      <c r="G951" s="7"/>
      <c r="H951" s="7"/>
      <c r="I951" s="7"/>
      <c r="J951" s="7"/>
      <c r="K951" s="7"/>
      <c r="L951" s="7"/>
      <c r="M951" s="7"/>
      <c r="N951" s="6"/>
      <c r="O951" s="7"/>
      <c r="P951" s="7"/>
      <c r="Q951" s="7"/>
      <c r="R951" s="7"/>
      <c r="S951" s="7"/>
      <c r="T951" s="7"/>
      <c r="U951" s="7"/>
      <c r="V951" s="7"/>
      <c r="W951" s="7"/>
      <c r="X951" s="7"/>
      <c r="Y951" s="7"/>
    </row>
    <row r="952" spans="1:25" ht="15.75" customHeight="1" x14ac:dyDescent="0.25">
      <c r="A952" s="7"/>
      <c r="B952" s="7"/>
      <c r="C952" s="7"/>
      <c r="D952" s="7"/>
      <c r="E952" s="7"/>
      <c r="F952" s="7"/>
      <c r="G952" s="7"/>
      <c r="H952" s="7"/>
      <c r="I952" s="7"/>
      <c r="J952" s="7"/>
      <c r="K952" s="7"/>
      <c r="L952" s="7"/>
      <c r="M952" s="7"/>
      <c r="N952" s="6"/>
      <c r="O952" s="7"/>
      <c r="P952" s="7"/>
      <c r="Q952" s="7"/>
      <c r="R952" s="7"/>
      <c r="S952" s="7"/>
      <c r="T952" s="7"/>
      <c r="U952" s="7"/>
      <c r="V952" s="7"/>
      <c r="W952" s="7"/>
      <c r="X952" s="7"/>
      <c r="Y952" s="7"/>
    </row>
    <row r="953" spans="1:25" ht="15.75" customHeight="1" x14ac:dyDescent="0.25">
      <c r="A953" s="7"/>
      <c r="B953" s="7"/>
      <c r="C953" s="7"/>
      <c r="D953" s="7"/>
      <c r="E953" s="7"/>
      <c r="F953" s="7"/>
      <c r="G953" s="7"/>
      <c r="H953" s="7"/>
      <c r="I953" s="7"/>
      <c r="J953" s="7"/>
      <c r="K953" s="7"/>
      <c r="L953" s="7"/>
      <c r="M953" s="7"/>
      <c r="N953" s="6"/>
      <c r="O953" s="7"/>
      <c r="P953" s="7"/>
      <c r="Q953" s="7"/>
      <c r="R953" s="7"/>
      <c r="S953" s="7"/>
      <c r="T953" s="7"/>
      <c r="U953" s="7"/>
      <c r="V953" s="7"/>
      <c r="W953" s="7"/>
      <c r="X953" s="7"/>
      <c r="Y953" s="7"/>
    </row>
    <row r="954" spans="1:25" ht="15.75" customHeight="1" x14ac:dyDescent="0.25">
      <c r="A954" s="7"/>
      <c r="B954" s="7"/>
      <c r="C954" s="7"/>
      <c r="D954" s="7"/>
      <c r="E954" s="7"/>
      <c r="F954" s="7"/>
      <c r="G954" s="7"/>
      <c r="H954" s="7"/>
      <c r="I954" s="7"/>
      <c r="J954" s="7"/>
      <c r="K954" s="7"/>
      <c r="L954" s="7"/>
      <c r="M954" s="7"/>
      <c r="N954" s="6"/>
      <c r="O954" s="7"/>
      <c r="P954" s="7"/>
      <c r="Q954" s="7"/>
      <c r="R954" s="7"/>
      <c r="S954" s="7"/>
      <c r="T954" s="7"/>
      <c r="U954" s="7"/>
      <c r="V954" s="7"/>
      <c r="W954" s="7"/>
      <c r="X954" s="7"/>
      <c r="Y954" s="7"/>
    </row>
    <row r="955" spans="1:25" ht="15.75" customHeight="1" x14ac:dyDescent="0.25">
      <c r="A955" s="7"/>
      <c r="B955" s="7"/>
      <c r="C955" s="7"/>
      <c r="D955" s="7"/>
      <c r="E955" s="7"/>
      <c r="F955" s="7"/>
      <c r="G955" s="7"/>
      <c r="H955" s="7"/>
      <c r="I955" s="7"/>
      <c r="J955" s="7"/>
      <c r="K955" s="7"/>
      <c r="L955" s="7"/>
      <c r="M955" s="7"/>
      <c r="N955" s="6"/>
      <c r="O955" s="7"/>
      <c r="P955" s="7"/>
      <c r="Q955" s="7"/>
      <c r="R955" s="7"/>
      <c r="S955" s="7"/>
      <c r="T955" s="7"/>
      <c r="U955" s="7"/>
      <c r="V955" s="7"/>
      <c r="W955" s="7"/>
      <c r="X955" s="7"/>
      <c r="Y955" s="7"/>
    </row>
    <row r="956" spans="1:25" ht="15.75" customHeight="1" x14ac:dyDescent="0.25">
      <c r="A956" s="7"/>
      <c r="B956" s="7"/>
      <c r="C956" s="7"/>
      <c r="D956" s="7"/>
      <c r="E956" s="7"/>
      <c r="F956" s="7"/>
      <c r="G956" s="7"/>
      <c r="H956" s="7"/>
      <c r="I956" s="7"/>
      <c r="J956" s="7"/>
      <c r="K956" s="7"/>
      <c r="L956" s="7"/>
      <c r="M956" s="7"/>
      <c r="N956" s="6"/>
      <c r="O956" s="7"/>
      <c r="P956" s="7"/>
      <c r="Q956" s="7"/>
      <c r="R956" s="7"/>
      <c r="S956" s="7"/>
      <c r="T956" s="7"/>
      <c r="U956" s="7"/>
      <c r="V956" s="7"/>
      <c r="W956" s="7"/>
      <c r="X956" s="7"/>
      <c r="Y956" s="7"/>
    </row>
    <row r="957" spans="1:25" ht="15.75" customHeight="1" x14ac:dyDescent="0.25">
      <c r="A957" s="7"/>
      <c r="B957" s="7"/>
      <c r="C957" s="7"/>
      <c r="D957" s="7"/>
      <c r="E957" s="7"/>
      <c r="F957" s="7"/>
      <c r="G957" s="7"/>
      <c r="H957" s="7"/>
      <c r="I957" s="7"/>
      <c r="J957" s="7"/>
      <c r="K957" s="7"/>
      <c r="L957" s="7"/>
      <c r="M957" s="7"/>
      <c r="N957" s="6"/>
      <c r="O957" s="7"/>
      <c r="P957" s="7"/>
      <c r="Q957" s="7"/>
      <c r="R957" s="7"/>
      <c r="S957" s="7"/>
      <c r="T957" s="7"/>
      <c r="U957" s="7"/>
      <c r="V957" s="7"/>
      <c r="W957" s="7"/>
      <c r="X957" s="7"/>
      <c r="Y957" s="7"/>
    </row>
    <row r="958" spans="1:25" ht="15.75" customHeight="1" x14ac:dyDescent="0.25">
      <c r="A958" s="7"/>
      <c r="B958" s="7"/>
      <c r="C958" s="7"/>
      <c r="D958" s="7"/>
      <c r="E958" s="7"/>
      <c r="F958" s="7"/>
      <c r="G958" s="7"/>
      <c r="H958" s="7"/>
      <c r="I958" s="7"/>
      <c r="J958" s="7"/>
      <c r="K958" s="7"/>
      <c r="L958" s="7"/>
      <c r="M958" s="7"/>
      <c r="N958" s="6"/>
      <c r="O958" s="7"/>
      <c r="P958" s="7"/>
      <c r="Q958" s="7"/>
      <c r="R958" s="7"/>
      <c r="S958" s="7"/>
      <c r="T958" s="7"/>
      <c r="U958" s="7"/>
      <c r="V958" s="7"/>
      <c r="W958" s="7"/>
      <c r="X958" s="7"/>
      <c r="Y958" s="7"/>
    </row>
    <row r="959" spans="1:25" ht="15.75" customHeight="1" x14ac:dyDescent="0.25">
      <c r="A959" s="7"/>
      <c r="B959" s="7"/>
      <c r="C959" s="7"/>
      <c r="D959" s="7"/>
      <c r="E959" s="7"/>
      <c r="F959" s="7"/>
      <c r="G959" s="7"/>
      <c r="H959" s="7"/>
      <c r="I959" s="7"/>
      <c r="J959" s="7"/>
      <c r="K959" s="7"/>
      <c r="L959" s="7"/>
      <c r="M959" s="7"/>
      <c r="N959" s="6"/>
      <c r="O959" s="7"/>
      <c r="P959" s="7"/>
      <c r="Q959" s="7"/>
      <c r="R959" s="7"/>
      <c r="S959" s="7"/>
      <c r="T959" s="7"/>
      <c r="U959" s="7"/>
      <c r="V959" s="7"/>
      <c r="W959" s="7"/>
      <c r="X959" s="7"/>
      <c r="Y959" s="7"/>
    </row>
    <row r="960" spans="1:25" ht="15.75" customHeight="1" x14ac:dyDescent="0.25">
      <c r="A960" s="7"/>
      <c r="B960" s="7"/>
      <c r="C960" s="7"/>
      <c r="D960" s="7"/>
      <c r="E960" s="7"/>
      <c r="F960" s="7"/>
      <c r="G960" s="7"/>
      <c r="H960" s="7"/>
      <c r="I960" s="7"/>
      <c r="J960" s="7"/>
      <c r="K960" s="7"/>
      <c r="L960" s="7"/>
      <c r="M960" s="7"/>
      <c r="N960" s="6"/>
      <c r="O960" s="7"/>
      <c r="P960" s="7"/>
      <c r="Q960" s="7"/>
      <c r="R960" s="7"/>
      <c r="S960" s="7"/>
      <c r="T960" s="7"/>
      <c r="U960" s="7"/>
      <c r="V960" s="7"/>
      <c r="W960" s="7"/>
      <c r="X960" s="7"/>
      <c r="Y960" s="7"/>
    </row>
    <row r="961" spans="1:25" ht="15.75" customHeight="1" x14ac:dyDescent="0.25">
      <c r="A961" s="7"/>
      <c r="B961" s="7"/>
      <c r="C961" s="7"/>
      <c r="D961" s="7"/>
      <c r="E961" s="7"/>
      <c r="F961" s="7"/>
      <c r="G961" s="7"/>
      <c r="H961" s="7"/>
      <c r="I961" s="7"/>
      <c r="J961" s="7"/>
      <c r="K961" s="7"/>
      <c r="L961" s="7"/>
      <c r="M961" s="7"/>
      <c r="N961" s="6"/>
      <c r="O961" s="7"/>
      <c r="P961" s="7"/>
      <c r="Q961" s="7"/>
      <c r="R961" s="7"/>
      <c r="S961" s="7"/>
      <c r="T961" s="7"/>
      <c r="U961" s="7"/>
      <c r="V961" s="7"/>
      <c r="W961" s="7"/>
      <c r="X961" s="7"/>
      <c r="Y961" s="7"/>
    </row>
    <row r="962" spans="1:25" ht="15.75" customHeight="1" x14ac:dyDescent="0.25">
      <c r="A962" s="7"/>
      <c r="B962" s="7"/>
      <c r="C962" s="7"/>
      <c r="D962" s="7"/>
      <c r="E962" s="7"/>
      <c r="F962" s="7"/>
      <c r="G962" s="7"/>
      <c r="H962" s="7"/>
      <c r="I962" s="7"/>
      <c r="J962" s="7"/>
      <c r="K962" s="7"/>
      <c r="L962" s="7"/>
      <c r="M962" s="7"/>
      <c r="N962" s="6"/>
      <c r="O962" s="7"/>
      <c r="P962" s="7"/>
      <c r="Q962" s="7"/>
      <c r="R962" s="7"/>
      <c r="S962" s="7"/>
      <c r="T962" s="7"/>
      <c r="U962" s="7"/>
      <c r="V962" s="7"/>
      <c r="W962" s="7"/>
      <c r="X962" s="7"/>
      <c r="Y962" s="7"/>
    </row>
    <row r="963" spans="1:25" ht="15.75" customHeight="1" x14ac:dyDescent="0.25">
      <c r="A963" s="7"/>
      <c r="B963" s="7"/>
      <c r="C963" s="7"/>
      <c r="D963" s="7"/>
      <c r="E963" s="7"/>
      <c r="F963" s="7"/>
      <c r="G963" s="7"/>
      <c r="H963" s="7"/>
      <c r="I963" s="7"/>
      <c r="J963" s="7"/>
      <c r="K963" s="7"/>
      <c r="L963" s="7"/>
      <c r="M963" s="7"/>
      <c r="N963" s="6"/>
      <c r="O963" s="7"/>
      <c r="P963" s="7"/>
      <c r="Q963" s="7"/>
      <c r="R963" s="7"/>
      <c r="S963" s="7"/>
      <c r="T963" s="7"/>
      <c r="U963" s="7"/>
      <c r="V963" s="7"/>
      <c r="W963" s="7"/>
      <c r="X963" s="7"/>
      <c r="Y963" s="7"/>
    </row>
    <row r="964" spans="1:25" ht="15.75" customHeight="1" x14ac:dyDescent="0.25">
      <c r="A964" s="7"/>
      <c r="B964" s="7"/>
      <c r="C964" s="7"/>
      <c r="D964" s="7"/>
      <c r="E964" s="7"/>
      <c r="F964" s="7"/>
      <c r="G964" s="7"/>
      <c r="H964" s="7"/>
      <c r="I964" s="7"/>
      <c r="J964" s="7"/>
      <c r="K964" s="7"/>
      <c r="L964" s="7"/>
      <c r="M964" s="7"/>
      <c r="N964" s="6"/>
      <c r="O964" s="7"/>
      <c r="P964" s="7"/>
      <c r="Q964" s="7"/>
      <c r="R964" s="7"/>
      <c r="S964" s="7"/>
      <c r="T964" s="7"/>
      <c r="U964" s="7"/>
      <c r="V964" s="7"/>
      <c r="W964" s="7"/>
      <c r="X964" s="7"/>
      <c r="Y964" s="7"/>
    </row>
    <row r="965" spans="1:25" ht="15.75" customHeight="1" x14ac:dyDescent="0.25">
      <c r="A965" s="7"/>
      <c r="B965" s="7"/>
      <c r="C965" s="7"/>
      <c r="D965" s="7"/>
      <c r="E965" s="7"/>
      <c r="F965" s="7"/>
      <c r="G965" s="7"/>
      <c r="H965" s="7"/>
      <c r="I965" s="7"/>
      <c r="J965" s="7"/>
      <c r="K965" s="7"/>
      <c r="L965" s="7"/>
      <c r="M965" s="7"/>
      <c r="N965" s="6"/>
      <c r="O965" s="7"/>
      <c r="P965" s="7"/>
      <c r="Q965" s="7"/>
      <c r="R965" s="7"/>
      <c r="S965" s="7"/>
      <c r="T965" s="7"/>
      <c r="U965" s="7"/>
      <c r="V965" s="7"/>
      <c r="W965" s="7"/>
      <c r="X965" s="7"/>
      <c r="Y965" s="7"/>
    </row>
    <row r="966" spans="1:25" ht="15.75" customHeight="1" x14ac:dyDescent="0.25">
      <c r="A966" s="7"/>
      <c r="B966" s="7"/>
      <c r="C966" s="7"/>
      <c r="D966" s="7"/>
      <c r="E966" s="7"/>
      <c r="F966" s="7"/>
      <c r="G966" s="7"/>
      <c r="H966" s="7"/>
      <c r="I966" s="7"/>
      <c r="J966" s="7"/>
      <c r="K966" s="7"/>
      <c r="L966" s="7"/>
      <c r="M966" s="7"/>
      <c r="N966" s="6"/>
      <c r="O966" s="7"/>
      <c r="P966" s="7"/>
      <c r="Q966" s="7"/>
      <c r="R966" s="7"/>
      <c r="S966" s="7"/>
      <c r="T966" s="7"/>
      <c r="U966" s="7"/>
      <c r="V966" s="7"/>
      <c r="W966" s="7"/>
      <c r="X966" s="7"/>
      <c r="Y966" s="7"/>
    </row>
    <row r="967" spans="1:25" ht="15.75" customHeight="1" x14ac:dyDescent="0.25">
      <c r="A967" s="7"/>
      <c r="B967" s="7"/>
      <c r="C967" s="7"/>
      <c r="D967" s="7"/>
      <c r="E967" s="7"/>
      <c r="F967" s="7"/>
      <c r="G967" s="7"/>
      <c r="H967" s="7"/>
      <c r="I967" s="7"/>
      <c r="J967" s="7"/>
      <c r="K967" s="7"/>
      <c r="L967" s="7"/>
      <c r="M967" s="7"/>
      <c r="N967" s="6"/>
      <c r="O967" s="7"/>
      <c r="P967" s="7"/>
      <c r="Q967" s="7"/>
      <c r="R967" s="7"/>
      <c r="S967" s="7"/>
      <c r="T967" s="7"/>
      <c r="U967" s="7"/>
      <c r="V967" s="7"/>
      <c r="W967" s="7"/>
      <c r="X967" s="7"/>
      <c r="Y967" s="7"/>
    </row>
    <row r="968" spans="1:25" ht="15.75" customHeight="1" x14ac:dyDescent="0.25">
      <c r="A968" s="7"/>
      <c r="B968" s="7"/>
      <c r="C968" s="7"/>
      <c r="D968" s="7"/>
      <c r="E968" s="7"/>
      <c r="F968" s="7"/>
      <c r="G968" s="7"/>
      <c r="H968" s="7"/>
      <c r="I968" s="7"/>
      <c r="J968" s="7"/>
      <c r="K968" s="7"/>
      <c r="L968" s="7"/>
      <c r="M968" s="7"/>
      <c r="N968" s="6"/>
      <c r="O968" s="7"/>
      <c r="P968" s="7"/>
      <c r="Q968" s="7"/>
      <c r="R968" s="7"/>
      <c r="S968" s="7"/>
      <c r="T968" s="7"/>
      <c r="U968" s="7"/>
      <c r="V968" s="7"/>
      <c r="W968" s="7"/>
      <c r="X968" s="7"/>
      <c r="Y968" s="7"/>
    </row>
    <row r="969" spans="1:25" ht="15.75" customHeight="1" x14ac:dyDescent="0.25">
      <c r="A969" s="7"/>
      <c r="B969" s="7"/>
      <c r="C969" s="7"/>
      <c r="D969" s="7"/>
      <c r="E969" s="7"/>
      <c r="F969" s="7"/>
      <c r="G969" s="7"/>
      <c r="H969" s="7"/>
      <c r="I969" s="7"/>
      <c r="J969" s="7"/>
      <c r="K969" s="7"/>
      <c r="L969" s="7"/>
      <c r="M969" s="7"/>
      <c r="N969" s="6"/>
      <c r="O969" s="7"/>
      <c r="P969" s="7"/>
      <c r="Q969" s="7"/>
      <c r="R969" s="7"/>
      <c r="S969" s="7"/>
      <c r="T969" s="7"/>
      <c r="U969" s="7"/>
      <c r="V969" s="7"/>
      <c r="W969" s="7"/>
      <c r="X969" s="7"/>
      <c r="Y969" s="7"/>
    </row>
    <row r="970" spans="1:25" ht="15.75" customHeight="1" x14ac:dyDescent="0.25">
      <c r="A970" s="7"/>
      <c r="B970" s="7"/>
      <c r="C970" s="7"/>
      <c r="D970" s="7"/>
      <c r="E970" s="7"/>
      <c r="F970" s="7"/>
      <c r="G970" s="7"/>
      <c r="H970" s="7"/>
      <c r="I970" s="7"/>
      <c r="J970" s="7"/>
      <c r="K970" s="7"/>
      <c r="L970" s="7"/>
      <c r="M970" s="7"/>
      <c r="N970" s="6"/>
      <c r="O970" s="7"/>
      <c r="P970" s="7"/>
      <c r="Q970" s="7"/>
      <c r="R970" s="7"/>
      <c r="S970" s="7"/>
      <c r="T970" s="7"/>
      <c r="U970" s="7"/>
      <c r="V970" s="7"/>
      <c r="W970" s="7"/>
      <c r="X970" s="7"/>
      <c r="Y970" s="7"/>
    </row>
    <row r="971" spans="1:25" ht="15.75" customHeight="1" x14ac:dyDescent="0.25">
      <c r="A971" s="7"/>
      <c r="B971" s="7"/>
      <c r="C971" s="7"/>
      <c r="D971" s="7"/>
      <c r="E971" s="7"/>
      <c r="F971" s="7"/>
      <c r="G971" s="7"/>
      <c r="H971" s="7"/>
      <c r="I971" s="7"/>
      <c r="J971" s="7"/>
      <c r="K971" s="7"/>
      <c r="L971" s="7"/>
      <c r="M971" s="7"/>
      <c r="N971" s="6"/>
      <c r="O971" s="7"/>
      <c r="P971" s="7"/>
      <c r="Q971" s="7"/>
      <c r="R971" s="7"/>
      <c r="S971" s="7"/>
      <c r="T971" s="7"/>
      <c r="U971" s="7"/>
      <c r="V971" s="7"/>
      <c r="W971" s="7"/>
      <c r="X971" s="7"/>
      <c r="Y971" s="7"/>
    </row>
    <row r="972" spans="1:25" ht="15.75" customHeight="1" x14ac:dyDescent="0.25">
      <c r="A972" s="7"/>
      <c r="B972" s="7"/>
      <c r="C972" s="7"/>
      <c r="D972" s="7"/>
      <c r="E972" s="7"/>
      <c r="F972" s="7"/>
      <c r="G972" s="7"/>
      <c r="H972" s="7"/>
      <c r="I972" s="7"/>
      <c r="J972" s="7"/>
      <c r="K972" s="7"/>
      <c r="L972" s="7"/>
      <c r="M972" s="7"/>
      <c r="N972" s="6"/>
      <c r="O972" s="7"/>
      <c r="P972" s="7"/>
      <c r="Q972" s="7"/>
      <c r="R972" s="7"/>
      <c r="S972" s="7"/>
      <c r="T972" s="7"/>
      <c r="U972" s="7"/>
      <c r="V972" s="7"/>
      <c r="W972" s="7"/>
      <c r="X972" s="7"/>
      <c r="Y972" s="7"/>
    </row>
    <row r="973" spans="1:25" ht="15.75" customHeight="1" x14ac:dyDescent="0.25">
      <c r="A973" s="7"/>
      <c r="B973" s="7"/>
      <c r="C973" s="7"/>
      <c r="D973" s="7"/>
      <c r="E973" s="7"/>
      <c r="F973" s="7"/>
      <c r="G973" s="7"/>
      <c r="H973" s="7"/>
      <c r="I973" s="7"/>
      <c r="J973" s="7"/>
      <c r="K973" s="7"/>
      <c r="L973" s="7"/>
      <c r="M973" s="7"/>
      <c r="N973" s="6"/>
      <c r="O973" s="7"/>
      <c r="P973" s="7"/>
      <c r="Q973" s="7"/>
      <c r="R973" s="7"/>
      <c r="S973" s="7"/>
      <c r="T973" s="7"/>
      <c r="U973" s="7"/>
      <c r="V973" s="7"/>
      <c r="W973" s="7"/>
      <c r="X973" s="7"/>
      <c r="Y973" s="7"/>
    </row>
    <row r="974" spans="1:25" ht="15.75" customHeight="1" x14ac:dyDescent="0.25">
      <c r="A974" s="7"/>
      <c r="B974" s="7"/>
      <c r="C974" s="7"/>
      <c r="D974" s="7"/>
      <c r="E974" s="7"/>
      <c r="F974" s="7"/>
      <c r="G974" s="7"/>
      <c r="H974" s="7"/>
      <c r="I974" s="7"/>
      <c r="J974" s="7"/>
      <c r="K974" s="7"/>
      <c r="L974" s="7"/>
      <c r="M974" s="7"/>
      <c r="N974" s="6"/>
      <c r="O974" s="7"/>
      <c r="P974" s="7"/>
      <c r="Q974" s="7"/>
      <c r="R974" s="7"/>
      <c r="S974" s="7"/>
      <c r="T974" s="7"/>
      <c r="U974" s="7"/>
      <c r="V974" s="7"/>
      <c r="W974" s="7"/>
      <c r="X974" s="7"/>
      <c r="Y974" s="7"/>
    </row>
    <row r="975" spans="1:25" ht="15.75" customHeight="1" x14ac:dyDescent="0.25">
      <c r="A975" s="7"/>
      <c r="B975" s="7"/>
      <c r="C975" s="7"/>
      <c r="D975" s="7"/>
      <c r="E975" s="7"/>
      <c r="F975" s="7"/>
      <c r="G975" s="7"/>
      <c r="H975" s="7"/>
      <c r="I975" s="7"/>
      <c r="J975" s="7"/>
      <c r="K975" s="7"/>
      <c r="L975" s="7"/>
      <c r="M975" s="7"/>
      <c r="N975" s="6"/>
      <c r="O975" s="7"/>
      <c r="P975" s="7"/>
      <c r="Q975" s="7"/>
      <c r="R975" s="7"/>
      <c r="S975" s="7"/>
      <c r="T975" s="7"/>
      <c r="U975" s="7"/>
      <c r="V975" s="7"/>
      <c r="W975" s="7"/>
      <c r="X975" s="7"/>
      <c r="Y975" s="7"/>
    </row>
    <row r="976" spans="1:25" ht="15.75" customHeight="1" x14ac:dyDescent="0.25">
      <c r="A976" s="7"/>
      <c r="B976" s="7"/>
      <c r="C976" s="7"/>
      <c r="D976" s="7"/>
      <c r="E976" s="7"/>
      <c r="F976" s="7"/>
      <c r="G976" s="7"/>
      <c r="H976" s="7"/>
      <c r="I976" s="7"/>
      <c r="J976" s="7"/>
      <c r="K976" s="7"/>
      <c r="L976" s="7"/>
      <c r="M976" s="7"/>
      <c r="N976" s="6"/>
      <c r="O976" s="7"/>
      <c r="P976" s="7"/>
      <c r="Q976" s="7"/>
      <c r="R976" s="7"/>
      <c r="S976" s="7"/>
      <c r="T976" s="7"/>
      <c r="U976" s="7"/>
      <c r="V976" s="7"/>
      <c r="W976" s="7"/>
      <c r="X976" s="7"/>
      <c r="Y976" s="7"/>
    </row>
    <row r="977" spans="1:25" ht="15.75" customHeight="1" x14ac:dyDescent="0.25">
      <c r="A977" s="7"/>
      <c r="B977" s="7"/>
      <c r="C977" s="7"/>
      <c r="D977" s="7"/>
      <c r="E977" s="7"/>
      <c r="F977" s="7"/>
      <c r="G977" s="7"/>
      <c r="H977" s="7"/>
      <c r="I977" s="7"/>
      <c r="J977" s="7"/>
      <c r="K977" s="7"/>
      <c r="L977" s="7"/>
      <c r="M977" s="7"/>
      <c r="N977" s="6"/>
      <c r="O977" s="7"/>
      <c r="P977" s="7"/>
      <c r="Q977" s="7"/>
      <c r="R977" s="7"/>
      <c r="S977" s="7"/>
      <c r="T977" s="7"/>
      <c r="U977" s="7"/>
      <c r="V977" s="7"/>
      <c r="W977" s="7"/>
      <c r="X977" s="7"/>
      <c r="Y977" s="7"/>
    </row>
    <row r="978" spans="1:25" ht="15.75" customHeight="1" x14ac:dyDescent="0.25">
      <c r="A978" s="7"/>
      <c r="B978" s="7"/>
      <c r="C978" s="7"/>
      <c r="D978" s="7"/>
      <c r="E978" s="7"/>
      <c r="F978" s="7"/>
      <c r="G978" s="7"/>
      <c r="H978" s="7"/>
      <c r="I978" s="7"/>
      <c r="J978" s="7"/>
      <c r="K978" s="7"/>
      <c r="L978" s="7"/>
      <c r="M978" s="7"/>
      <c r="N978" s="6"/>
      <c r="O978" s="7"/>
      <c r="P978" s="7"/>
      <c r="Q978" s="7"/>
      <c r="R978" s="7"/>
      <c r="S978" s="7"/>
      <c r="T978" s="7"/>
      <c r="U978" s="7"/>
      <c r="V978" s="7"/>
      <c r="W978" s="7"/>
      <c r="X978" s="7"/>
      <c r="Y978" s="7"/>
    </row>
    <row r="979" spans="1:25" ht="15.75" customHeight="1" x14ac:dyDescent="0.25">
      <c r="A979" s="7"/>
      <c r="B979" s="7"/>
      <c r="C979" s="7"/>
      <c r="D979" s="7"/>
      <c r="E979" s="7"/>
      <c r="F979" s="7"/>
      <c r="G979" s="7"/>
      <c r="H979" s="7"/>
      <c r="I979" s="7"/>
      <c r="J979" s="7"/>
      <c r="K979" s="7"/>
      <c r="L979" s="7"/>
      <c r="M979" s="7"/>
      <c r="N979" s="6"/>
      <c r="O979" s="7"/>
      <c r="P979" s="7"/>
      <c r="Q979" s="7"/>
      <c r="R979" s="7"/>
      <c r="S979" s="7"/>
      <c r="T979" s="7"/>
      <c r="U979" s="7"/>
      <c r="V979" s="7"/>
      <c r="W979" s="7"/>
      <c r="X979" s="7"/>
      <c r="Y979" s="7"/>
    </row>
    <row r="980" spans="1:25" ht="15.75" customHeight="1" x14ac:dyDescent="0.25">
      <c r="A980" s="7"/>
      <c r="B980" s="7"/>
      <c r="C980" s="7"/>
      <c r="D980" s="7"/>
      <c r="E980" s="7"/>
      <c r="F980" s="7"/>
      <c r="G980" s="7"/>
      <c r="H980" s="7"/>
      <c r="I980" s="7"/>
      <c r="J980" s="7"/>
      <c r="K980" s="7"/>
      <c r="L980" s="7"/>
      <c r="M980" s="7"/>
      <c r="N980" s="6"/>
      <c r="O980" s="7"/>
      <c r="P980" s="7"/>
      <c r="Q980" s="7"/>
      <c r="R980" s="7"/>
      <c r="S980" s="7"/>
      <c r="T980" s="7"/>
      <c r="U980" s="7"/>
      <c r="V980" s="7"/>
      <c r="W980" s="7"/>
      <c r="X980" s="7"/>
      <c r="Y980" s="7"/>
    </row>
    <row r="981" spans="1:25" ht="15.75" customHeight="1" x14ac:dyDescent="0.25">
      <c r="A981" s="7"/>
      <c r="B981" s="7"/>
      <c r="C981" s="7"/>
      <c r="D981" s="7"/>
      <c r="E981" s="7"/>
      <c r="F981" s="7"/>
      <c r="G981" s="7"/>
      <c r="H981" s="7"/>
      <c r="I981" s="7"/>
      <c r="J981" s="7"/>
      <c r="K981" s="7"/>
      <c r="L981" s="7"/>
      <c r="M981" s="7"/>
      <c r="N981" s="6"/>
      <c r="O981" s="7"/>
      <c r="P981" s="7"/>
      <c r="Q981" s="7"/>
      <c r="R981" s="7"/>
      <c r="S981" s="7"/>
      <c r="T981" s="7"/>
      <c r="U981" s="7"/>
      <c r="V981" s="7"/>
      <c r="W981" s="7"/>
      <c r="X981" s="7"/>
      <c r="Y981" s="7"/>
    </row>
    <row r="982" spans="1:25" ht="15.75" customHeight="1" x14ac:dyDescent="0.25">
      <c r="A982" s="7"/>
      <c r="B982" s="7"/>
      <c r="C982" s="7"/>
      <c r="D982" s="7"/>
      <c r="E982" s="7"/>
      <c r="F982" s="7"/>
      <c r="G982" s="7"/>
      <c r="H982" s="7"/>
      <c r="I982" s="7"/>
      <c r="J982" s="7"/>
      <c r="K982" s="7"/>
      <c r="L982" s="7"/>
      <c r="M982" s="7"/>
      <c r="N982" s="6"/>
      <c r="O982" s="7"/>
      <c r="P982" s="7"/>
      <c r="Q982" s="7"/>
      <c r="R982" s="7"/>
      <c r="S982" s="7"/>
      <c r="T982" s="7"/>
      <c r="U982" s="7"/>
      <c r="V982" s="7"/>
      <c r="W982" s="7"/>
      <c r="X982" s="7"/>
      <c r="Y982" s="7"/>
    </row>
    <row r="983" spans="1:25" ht="15.75" customHeight="1" x14ac:dyDescent="0.25">
      <c r="A983" s="7"/>
      <c r="B983" s="7"/>
      <c r="C983" s="7"/>
      <c r="D983" s="7"/>
      <c r="E983" s="7"/>
      <c r="F983" s="7"/>
      <c r="G983" s="7"/>
      <c r="H983" s="7"/>
      <c r="I983" s="7"/>
      <c r="J983" s="7"/>
      <c r="K983" s="7"/>
      <c r="L983" s="7"/>
      <c r="M983" s="7"/>
      <c r="N983" s="6"/>
      <c r="O983" s="7"/>
      <c r="P983" s="7"/>
      <c r="Q983" s="7"/>
      <c r="R983" s="7"/>
      <c r="S983" s="7"/>
      <c r="T983" s="7"/>
      <c r="U983" s="7"/>
      <c r="V983" s="7"/>
      <c r="W983" s="7"/>
      <c r="X983" s="7"/>
      <c r="Y983" s="7"/>
    </row>
    <row r="984" spans="1:25" ht="15.75" customHeight="1" x14ac:dyDescent="0.25">
      <c r="A984" s="7"/>
      <c r="B984" s="7"/>
      <c r="C984" s="7"/>
      <c r="D984" s="7"/>
      <c r="E984" s="7"/>
      <c r="F984" s="7"/>
      <c r="G984" s="7"/>
      <c r="H984" s="7"/>
      <c r="I984" s="7"/>
      <c r="J984" s="7"/>
      <c r="K984" s="7"/>
      <c r="L984" s="7"/>
      <c r="M984" s="7"/>
      <c r="N984" s="6"/>
      <c r="O984" s="7"/>
      <c r="P984" s="7"/>
      <c r="Q984" s="7"/>
      <c r="R984" s="7"/>
      <c r="S984" s="7"/>
      <c r="T984" s="7"/>
      <c r="U984" s="7"/>
      <c r="V984" s="7"/>
      <c r="W984" s="7"/>
      <c r="X984" s="7"/>
      <c r="Y984" s="7"/>
    </row>
    <row r="985" spans="1:25" ht="15.75" customHeight="1" x14ac:dyDescent="0.25">
      <c r="A985" s="7"/>
      <c r="B985" s="7"/>
      <c r="C985" s="7"/>
      <c r="D985" s="7"/>
      <c r="E985" s="7"/>
      <c r="F985" s="7"/>
      <c r="G985" s="7"/>
      <c r="H985" s="7"/>
      <c r="I985" s="7"/>
      <c r="J985" s="7"/>
      <c r="K985" s="7"/>
      <c r="L985" s="7"/>
      <c r="M985" s="7"/>
      <c r="N985" s="6"/>
      <c r="O985" s="7"/>
      <c r="P985" s="7"/>
      <c r="Q985" s="7"/>
      <c r="R985" s="7"/>
      <c r="S985" s="7"/>
      <c r="T985" s="7"/>
      <c r="U985" s="7"/>
      <c r="V985" s="7"/>
      <c r="W985" s="7"/>
      <c r="X985" s="7"/>
      <c r="Y985" s="7"/>
    </row>
    <row r="986" spans="1:25" ht="15.75" customHeight="1" x14ac:dyDescent="0.25">
      <c r="A986" s="7"/>
      <c r="B986" s="7"/>
      <c r="C986" s="7"/>
      <c r="D986" s="7"/>
      <c r="E986" s="7"/>
      <c r="F986" s="7"/>
      <c r="G986" s="7"/>
      <c r="H986" s="7"/>
      <c r="I986" s="7"/>
      <c r="J986" s="7"/>
      <c r="K986" s="7"/>
      <c r="L986" s="7"/>
      <c r="M986" s="7"/>
      <c r="N986" s="6"/>
      <c r="O986" s="7"/>
      <c r="P986" s="7"/>
      <c r="Q986" s="7"/>
      <c r="R986" s="7"/>
      <c r="S986" s="7"/>
      <c r="T986" s="7"/>
      <c r="U986" s="7"/>
      <c r="V986" s="7"/>
      <c r="W986" s="7"/>
      <c r="X986" s="7"/>
      <c r="Y986" s="7"/>
    </row>
    <row r="987" spans="1:25" ht="15.75" customHeight="1" x14ac:dyDescent="0.25">
      <c r="A987" s="7"/>
      <c r="B987" s="7"/>
      <c r="C987" s="7"/>
      <c r="D987" s="7"/>
      <c r="E987" s="7"/>
      <c r="F987" s="7"/>
      <c r="G987" s="7"/>
      <c r="H987" s="7"/>
      <c r="I987" s="7"/>
      <c r="J987" s="7"/>
      <c r="K987" s="7"/>
      <c r="L987" s="7"/>
      <c r="M987" s="7"/>
      <c r="N987" s="6"/>
      <c r="O987" s="7"/>
      <c r="P987" s="7"/>
      <c r="Q987" s="7"/>
      <c r="R987" s="7"/>
      <c r="S987" s="7"/>
      <c r="T987" s="7"/>
      <c r="U987" s="7"/>
      <c r="V987" s="7"/>
      <c r="W987" s="7"/>
      <c r="X987" s="7"/>
      <c r="Y987" s="7"/>
    </row>
    <row r="988" spans="1:25" ht="15.75" customHeight="1" x14ac:dyDescent="0.25">
      <c r="A988" s="7"/>
      <c r="B988" s="7"/>
      <c r="C988" s="7"/>
      <c r="D988" s="7"/>
      <c r="E988" s="7"/>
      <c r="F988" s="7"/>
      <c r="G988" s="7"/>
      <c r="H988" s="7"/>
      <c r="I988" s="7"/>
      <c r="J988" s="7"/>
      <c r="K988" s="7"/>
      <c r="L988" s="7"/>
      <c r="M988" s="7"/>
      <c r="N988" s="6"/>
      <c r="O988" s="7"/>
      <c r="P988" s="7"/>
      <c r="Q988" s="7"/>
      <c r="R988" s="7"/>
      <c r="S988" s="7"/>
      <c r="T988" s="7"/>
      <c r="U988" s="7"/>
      <c r="V988" s="7"/>
      <c r="W988" s="7"/>
      <c r="X988" s="7"/>
      <c r="Y988" s="7"/>
    </row>
    <row r="989" spans="1:25" ht="15.75" customHeight="1" x14ac:dyDescent="0.25">
      <c r="A989" s="7"/>
      <c r="B989" s="7"/>
      <c r="C989" s="7"/>
      <c r="D989" s="7"/>
      <c r="E989" s="7"/>
      <c r="F989" s="7"/>
      <c r="G989" s="7"/>
      <c r="H989" s="7"/>
      <c r="I989" s="7"/>
      <c r="J989" s="7"/>
      <c r="K989" s="7"/>
      <c r="L989" s="7"/>
      <c r="M989" s="7"/>
      <c r="N989" s="6"/>
      <c r="O989" s="7"/>
      <c r="P989" s="7"/>
      <c r="Q989" s="7"/>
      <c r="R989" s="7"/>
      <c r="S989" s="7"/>
      <c r="T989" s="7"/>
      <c r="U989" s="7"/>
      <c r="V989" s="7"/>
      <c r="W989" s="7"/>
      <c r="X989" s="7"/>
      <c r="Y989" s="7"/>
    </row>
    <row r="990" spans="1:25" ht="15.75" customHeight="1" x14ac:dyDescent="0.25">
      <c r="A990" s="7"/>
      <c r="B990" s="7"/>
      <c r="C990" s="7"/>
      <c r="D990" s="7"/>
      <c r="E990" s="7"/>
      <c r="F990" s="7"/>
      <c r="G990" s="7"/>
      <c r="H990" s="7"/>
      <c r="I990" s="7"/>
      <c r="J990" s="7"/>
      <c r="K990" s="7"/>
      <c r="L990" s="7"/>
      <c r="M990" s="7"/>
      <c r="N990" s="6"/>
      <c r="O990" s="7"/>
      <c r="P990" s="7"/>
      <c r="Q990" s="7"/>
      <c r="R990" s="7"/>
      <c r="S990" s="7"/>
      <c r="T990" s="7"/>
      <c r="U990" s="7"/>
      <c r="V990" s="7"/>
      <c r="W990" s="7"/>
      <c r="X990" s="7"/>
      <c r="Y990" s="7"/>
    </row>
    <row r="991" spans="1:25" ht="15.75" customHeight="1" x14ac:dyDescent="0.25">
      <c r="A991" s="7"/>
      <c r="B991" s="7"/>
      <c r="C991" s="7"/>
      <c r="D991" s="7"/>
      <c r="E991" s="7"/>
      <c r="F991" s="7"/>
      <c r="G991" s="7"/>
      <c r="H991" s="7"/>
      <c r="I991" s="7"/>
      <c r="J991" s="7"/>
      <c r="K991" s="7"/>
      <c r="L991" s="7"/>
      <c r="M991" s="7"/>
      <c r="N991" s="6"/>
      <c r="O991" s="7"/>
      <c r="P991" s="7"/>
      <c r="Q991" s="7"/>
      <c r="R991" s="7"/>
      <c r="S991" s="7"/>
      <c r="T991" s="7"/>
      <c r="U991" s="7"/>
      <c r="V991" s="7"/>
      <c r="W991" s="7"/>
      <c r="X991" s="7"/>
      <c r="Y991" s="7"/>
    </row>
    <row r="992" spans="1:25" ht="15.75" customHeight="1" x14ac:dyDescent="0.25">
      <c r="A992" s="7"/>
      <c r="B992" s="7"/>
      <c r="C992" s="7"/>
      <c r="D992" s="7"/>
      <c r="E992" s="7"/>
      <c r="F992" s="7"/>
      <c r="G992" s="7"/>
      <c r="H992" s="7"/>
      <c r="I992" s="7"/>
      <c r="J992" s="7"/>
      <c r="K992" s="7"/>
      <c r="L992" s="7"/>
      <c r="M992" s="7"/>
      <c r="N992" s="6"/>
      <c r="O992" s="7"/>
      <c r="P992" s="7"/>
      <c r="Q992" s="7"/>
      <c r="R992" s="7"/>
      <c r="S992" s="7"/>
      <c r="T992" s="7"/>
      <c r="U992" s="7"/>
      <c r="V992" s="7"/>
      <c r="W992" s="7"/>
      <c r="X992" s="7"/>
      <c r="Y992" s="7"/>
    </row>
    <row r="993" spans="1:25" ht="15.75" customHeight="1" x14ac:dyDescent="0.25">
      <c r="A993" s="7"/>
      <c r="B993" s="7"/>
      <c r="C993" s="7"/>
      <c r="D993" s="7"/>
      <c r="E993" s="7"/>
      <c r="F993" s="7"/>
      <c r="G993" s="7"/>
      <c r="H993" s="7"/>
      <c r="I993" s="7"/>
      <c r="J993" s="7"/>
      <c r="K993" s="7"/>
      <c r="L993" s="7"/>
      <c r="M993" s="7"/>
      <c r="N993" s="6"/>
      <c r="O993" s="7"/>
      <c r="P993" s="7"/>
      <c r="Q993" s="7"/>
      <c r="R993" s="7"/>
      <c r="S993" s="7"/>
      <c r="T993" s="7"/>
      <c r="U993" s="7"/>
      <c r="V993" s="7"/>
      <c r="W993" s="7"/>
      <c r="X993" s="7"/>
      <c r="Y993" s="7"/>
    </row>
    <row r="994" spans="1:25" ht="15.75" customHeight="1" x14ac:dyDescent="0.25">
      <c r="A994" s="7"/>
      <c r="B994" s="7"/>
      <c r="C994" s="7"/>
      <c r="D994" s="7"/>
      <c r="E994" s="7"/>
      <c r="F994" s="7"/>
      <c r="G994" s="7"/>
      <c r="H994" s="7"/>
      <c r="I994" s="7"/>
      <c r="J994" s="7"/>
      <c r="K994" s="7"/>
      <c r="L994" s="7"/>
      <c r="M994" s="7"/>
      <c r="N994" s="6"/>
      <c r="O994" s="7"/>
      <c r="P994" s="7"/>
      <c r="Q994" s="7"/>
      <c r="R994" s="7"/>
      <c r="S994" s="7"/>
      <c r="T994" s="7"/>
      <c r="U994" s="7"/>
      <c r="V994" s="7"/>
      <c r="W994" s="7"/>
      <c r="X994" s="7"/>
      <c r="Y994" s="7"/>
    </row>
    <row r="995" spans="1:25" x14ac:dyDescent="0.25">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row>
    <row r="996" spans="1:25" x14ac:dyDescent="0.25">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row>
    <row r="997" spans="1:25" x14ac:dyDescent="0.25">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row>
    <row r="998" spans="1:25" x14ac:dyDescent="0.25">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row>
    <row r="999" spans="1:25" x14ac:dyDescent="0.25">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row>
    <row r="1000" spans="1:25" x14ac:dyDescent="0.25">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row>
  </sheetData>
  <mergeCells count="41">
    <mergeCell ref="A1:M1"/>
    <mergeCell ref="B2:F2"/>
    <mergeCell ref="G2:I2"/>
    <mergeCell ref="J2:J3"/>
    <mergeCell ref="K2:K3"/>
    <mergeCell ref="L2:L3"/>
    <mergeCell ref="M2:M3"/>
    <mergeCell ref="D3:F3"/>
    <mergeCell ref="L5:L6"/>
    <mergeCell ref="M5:M6"/>
    <mergeCell ref="A2:A3"/>
    <mergeCell ref="B3:C3"/>
    <mergeCell ref="A5:A6"/>
    <mergeCell ref="B5:F5"/>
    <mergeCell ref="G5:I5"/>
    <mergeCell ref="J5:J6"/>
    <mergeCell ref="K5:K6"/>
    <mergeCell ref="B6:C6"/>
    <mergeCell ref="D6:F6"/>
    <mergeCell ref="A11:A12"/>
    <mergeCell ref="B11:F11"/>
    <mergeCell ref="G11:I11"/>
    <mergeCell ref="L7:L10"/>
    <mergeCell ref="J11:J12"/>
    <mergeCell ref="K11:K12"/>
    <mergeCell ref="L11:L12"/>
    <mergeCell ref="A7:A10"/>
    <mergeCell ref="B7:B10"/>
    <mergeCell ref="C7:C10"/>
    <mergeCell ref="D7:D10"/>
    <mergeCell ref="E7:E10"/>
    <mergeCell ref="M11:M12"/>
    <mergeCell ref="B12:C12"/>
    <mergeCell ref="D12:F12"/>
    <mergeCell ref="M7:M10"/>
    <mergeCell ref="G7:G10"/>
    <mergeCell ref="H7:H10"/>
    <mergeCell ref="I7:I10"/>
    <mergeCell ref="J7:J10"/>
    <mergeCell ref="K7:K10"/>
    <mergeCell ref="F7:F1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Z981"/>
  <sheetViews>
    <sheetView showGridLines="0" zoomScale="70" zoomScaleNormal="70" workbookViewId="0">
      <selection sqref="A1:M1"/>
    </sheetView>
  </sheetViews>
  <sheetFormatPr baseColWidth="10" defaultColWidth="14.42578125" defaultRowHeight="15" customHeight="1" x14ac:dyDescent="0.25"/>
  <cols>
    <col min="1" max="1" width="18.28515625" style="108" customWidth="1"/>
    <col min="2" max="2" width="23.85546875" style="108" customWidth="1"/>
    <col min="3" max="3" width="149.7109375" style="108" customWidth="1"/>
    <col min="4" max="4" width="20.5703125" style="108" customWidth="1"/>
    <col min="5" max="5" width="17" style="108" customWidth="1"/>
    <col min="6" max="6" width="39.85546875" style="108" customWidth="1"/>
    <col min="7" max="7" width="48" style="108" customWidth="1"/>
    <col min="8" max="8" width="25.7109375" style="108" customWidth="1"/>
    <col min="9" max="9" width="38.85546875" style="108" customWidth="1"/>
    <col min="10" max="10" width="69.5703125" style="108" customWidth="1"/>
    <col min="11" max="11" width="97" style="108" customWidth="1"/>
    <col min="12" max="12" width="42.85546875" style="108" customWidth="1"/>
    <col min="13" max="13" width="41.28515625" style="108" customWidth="1"/>
    <col min="14" max="26" width="10.7109375" style="108" customWidth="1"/>
    <col min="27" max="16384" width="14.42578125" style="108"/>
  </cols>
  <sheetData>
    <row r="1" spans="1:26" ht="18.600000000000001" customHeight="1" x14ac:dyDescent="0.25">
      <c r="A1" s="171" t="s">
        <v>139</v>
      </c>
      <c r="B1" s="156"/>
      <c r="C1" s="156"/>
      <c r="D1" s="156"/>
      <c r="E1" s="156"/>
      <c r="F1" s="156"/>
      <c r="G1" s="156"/>
      <c r="H1" s="156"/>
      <c r="I1" s="156"/>
      <c r="J1" s="156"/>
      <c r="K1" s="156"/>
      <c r="L1" s="156"/>
      <c r="M1" s="157"/>
      <c r="N1" s="114"/>
      <c r="O1" s="114"/>
      <c r="P1" s="114"/>
      <c r="Q1" s="114"/>
      <c r="R1" s="114"/>
      <c r="S1" s="114"/>
      <c r="T1" s="114"/>
      <c r="U1" s="114"/>
      <c r="V1" s="114"/>
      <c r="W1" s="114"/>
      <c r="X1" s="114"/>
      <c r="Y1" s="114"/>
      <c r="Z1" s="114"/>
    </row>
    <row r="2" spans="1:26" ht="18.95" customHeight="1" x14ac:dyDescent="0.25">
      <c r="A2" s="167" t="s">
        <v>18</v>
      </c>
      <c r="B2" s="168" t="s">
        <v>19</v>
      </c>
      <c r="C2" s="169"/>
      <c r="D2" s="169"/>
      <c r="E2" s="169"/>
      <c r="F2" s="170"/>
      <c r="G2" s="168" t="s">
        <v>20</v>
      </c>
      <c r="H2" s="169"/>
      <c r="I2" s="170"/>
      <c r="J2" s="165" t="s">
        <v>21</v>
      </c>
      <c r="K2" s="165" t="s">
        <v>22</v>
      </c>
      <c r="L2" s="165" t="s">
        <v>23</v>
      </c>
      <c r="M2" s="165" t="s">
        <v>5</v>
      </c>
      <c r="N2" s="2"/>
      <c r="O2" s="2"/>
      <c r="P2" s="2"/>
      <c r="Q2" s="2"/>
      <c r="R2" s="2"/>
      <c r="S2" s="2"/>
      <c r="T2" s="2"/>
      <c r="U2" s="2"/>
      <c r="V2" s="2"/>
      <c r="W2" s="2"/>
      <c r="X2" s="2"/>
      <c r="Y2" s="2"/>
      <c r="Z2" s="2"/>
    </row>
    <row r="3" spans="1:26" ht="22.5" customHeight="1" x14ac:dyDescent="0.25">
      <c r="A3" s="166"/>
      <c r="B3" s="168" t="s">
        <v>24</v>
      </c>
      <c r="C3" s="170"/>
      <c r="D3" s="168" t="s">
        <v>25</v>
      </c>
      <c r="E3" s="169"/>
      <c r="F3" s="170"/>
      <c r="G3" s="59" t="s">
        <v>26</v>
      </c>
      <c r="H3" s="59" t="s">
        <v>27</v>
      </c>
      <c r="I3" s="59" t="s">
        <v>28</v>
      </c>
      <c r="J3" s="166"/>
      <c r="K3" s="166"/>
      <c r="L3" s="166"/>
      <c r="M3" s="166"/>
      <c r="N3" s="2"/>
      <c r="O3" s="2"/>
      <c r="P3" s="2"/>
      <c r="Q3" s="2"/>
      <c r="R3" s="2"/>
      <c r="S3" s="2"/>
      <c r="T3" s="2"/>
      <c r="U3" s="2"/>
      <c r="V3" s="2"/>
      <c r="W3" s="2"/>
      <c r="X3" s="2"/>
      <c r="Y3" s="2"/>
      <c r="Z3" s="2"/>
    </row>
    <row r="4" spans="1:26" ht="254.45" customHeight="1" x14ac:dyDescent="0.25">
      <c r="A4" s="172" t="s">
        <v>140</v>
      </c>
      <c r="B4" s="172" t="s">
        <v>294</v>
      </c>
      <c r="C4" s="63" t="s">
        <v>415</v>
      </c>
      <c r="D4" s="184">
        <v>10924351300</v>
      </c>
      <c r="E4" s="176">
        <f>D4/11948252500</f>
        <v>0.91430535971682891</v>
      </c>
      <c r="F4" s="172" t="s">
        <v>295</v>
      </c>
      <c r="G4" s="172" t="s">
        <v>141</v>
      </c>
      <c r="H4" s="185" t="s">
        <v>142</v>
      </c>
      <c r="I4" s="185" t="s">
        <v>72</v>
      </c>
      <c r="J4" s="172" t="s">
        <v>296</v>
      </c>
      <c r="K4" s="172" t="s">
        <v>297</v>
      </c>
      <c r="L4" s="172" t="s">
        <v>298</v>
      </c>
      <c r="M4" s="172" t="s">
        <v>143</v>
      </c>
      <c r="N4" s="7"/>
      <c r="O4" s="7"/>
      <c r="P4" s="7"/>
      <c r="Q4" s="7"/>
      <c r="R4" s="7"/>
      <c r="S4" s="7"/>
      <c r="T4" s="7"/>
      <c r="U4" s="7"/>
      <c r="V4" s="7"/>
      <c r="W4" s="7"/>
      <c r="X4" s="7"/>
      <c r="Y4" s="7"/>
      <c r="Z4" s="7"/>
    </row>
    <row r="5" spans="1:26" ht="227.1" customHeight="1" x14ac:dyDescent="0.25">
      <c r="A5" s="174"/>
      <c r="B5" s="174"/>
      <c r="C5" s="63" t="s">
        <v>439</v>
      </c>
      <c r="D5" s="174"/>
      <c r="E5" s="174"/>
      <c r="F5" s="174"/>
      <c r="G5" s="174"/>
      <c r="H5" s="174"/>
      <c r="I5" s="174"/>
      <c r="J5" s="174"/>
      <c r="K5" s="174"/>
      <c r="L5" s="174"/>
      <c r="M5" s="174"/>
      <c r="N5" s="7"/>
      <c r="O5" s="7"/>
      <c r="P5" s="7"/>
      <c r="Q5" s="7"/>
      <c r="R5" s="7"/>
      <c r="S5" s="7"/>
      <c r="T5" s="7"/>
      <c r="U5" s="7"/>
      <c r="V5" s="7"/>
      <c r="W5" s="7"/>
      <c r="X5" s="7"/>
      <c r="Y5" s="7"/>
      <c r="Z5" s="7"/>
    </row>
    <row r="6" spans="1:26" ht="108" customHeight="1" x14ac:dyDescent="0.25">
      <c r="A6" s="166"/>
      <c r="B6" s="166"/>
      <c r="C6" s="63" t="s">
        <v>440</v>
      </c>
      <c r="D6" s="166"/>
      <c r="E6" s="166"/>
      <c r="F6" s="166"/>
      <c r="G6" s="166"/>
      <c r="H6" s="166"/>
      <c r="I6" s="166"/>
      <c r="J6" s="166"/>
      <c r="K6" s="166"/>
      <c r="L6" s="166"/>
      <c r="M6" s="166"/>
      <c r="N6" s="7"/>
      <c r="O6" s="7"/>
      <c r="P6" s="7"/>
      <c r="Q6" s="7"/>
      <c r="R6" s="7"/>
      <c r="S6" s="7"/>
      <c r="T6" s="7"/>
      <c r="U6" s="7"/>
      <c r="V6" s="7"/>
      <c r="W6" s="7"/>
      <c r="X6" s="7"/>
      <c r="Y6" s="7"/>
      <c r="Z6" s="7"/>
    </row>
    <row r="7" spans="1:26" ht="30" customHeight="1" x14ac:dyDescent="0.25">
      <c r="A7" s="167" t="s">
        <v>30</v>
      </c>
      <c r="B7" s="168" t="s">
        <v>19</v>
      </c>
      <c r="C7" s="169"/>
      <c r="D7" s="169"/>
      <c r="E7" s="169"/>
      <c r="F7" s="170"/>
      <c r="G7" s="168" t="s">
        <v>20</v>
      </c>
      <c r="H7" s="169"/>
      <c r="I7" s="170"/>
      <c r="J7" s="165" t="s">
        <v>21</v>
      </c>
      <c r="K7" s="165" t="s">
        <v>22</v>
      </c>
      <c r="L7" s="165" t="s">
        <v>23</v>
      </c>
      <c r="M7" s="165" t="s">
        <v>5</v>
      </c>
      <c r="N7" s="2"/>
      <c r="O7" s="2"/>
      <c r="P7" s="2"/>
      <c r="Q7" s="2"/>
      <c r="R7" s="2"/>
      <c r="S7" s="2"/>
      <c r="T7" s="2"/>
      <c r="U7" s="2"/>
      <c r="V7" s="2"/>
      <c r="W7" s="2"/>
      <c r="X7" s="2"/>
      <c r="Y7" s="2"/>
      <c r="Z7" s="2"/>
    </row>
    <row r="8" spans="1:26" ht="23.45" customHeight="1" x14ac:dyDescent="0.25">
      <c r="A8" s="166"/>
      <c r="B8" s="168" t="s">
        <v>24</v>
      </c>
      <c r="C8" s="170"/>
      <c r="D8" s="168" t="s">
        <v>25</v>
      </c>
      <c r="E8" s="169"/>
      <c r="F8" s="170"/>
      <c r="G8" s="59" t="s">
        <v>26</v>
      </c>
      <c r="H8" s="59" t="s">
        <v>42</v>
      </c>
      <c r="I8" s="59" t="s">
        <v>28</v>
      </c>
      <c r="J8" s="166"/>
      <c r="K8" s="166"/>
      <c r="L8" s="166"/>
      <c r="M8" s="166"/>
      <c r="N8" s="2"/>
      <c r="O8" s="2"/>
      <c r="P8" s="2"/>
      <c r="Q8" s="2"/>
      <c r="R8" s="2"/>
      <c r="S8" s="2"/>
      <c r="T8" s="2"/>
      <c r="U8" s="2"/>
      <c r="V8" s="2"/>
      <c r="W8" s="2"/>
      <c r="X8" s="2"/>
      <c r="Y8" s="2"/>
      <c r="Z8" s="2"/>
    </row>
    <row r="9" spans="1:26" ht="348" customHeight="1" x14ac:dyDescent="0.25">
      <c r="A9" s="63" t="s">
        <v>299</v>
      </c>
      <c r="B9" s="63" t="s">
        <v>300</v>
      </c>
      <c r="C9" s="63" t="s">
        <v>307</v>
      </c>
      <c r="D9" s="115">
        <v>2996489385</v>
      </c>
      <c r="E9" s="116">
        <f>D9/3624024500</f>
        <v>0.82684026694631896</v>
      </c>
      <c r="F9" s="63" t="s">
        <v>292</v>
      </c>
      <c r="G9" s="63" t="s">
        <v>144</v>
      </c>
      <c r="H9" s="45" t="s">
        <v>145</v>
      </c>
      <c r="I9" s="63" t="s">
        <v>72</v>
      </c>
      <c r="J9" s="63" t="s">
        <v>146</v>
      </c>
      <c r="K9" s="63" t="s">
        <v>301</v>
      </c>
      <c r="L9" s="63" t="s">
        <v>147</v>
      </c>
      <c r="M9" s="63" t="s">
        <v>148</v>
      </c>
      <c r="N9" s="7"/>
      <c r="O9" s="7"/>
      <c r="P9" s="7"/>
      <c r="Q9" s="7"/>
      <c r="R9" s="7"/>
      <c r="S9" s="7"/>
      <c r="T9" s="7"/>
      <c r="U9" s="7"/>
      <c r="V9" s="7"/>
      <c r="W9" s="7"/>
      <c r="X9" s="7"/>
      <c r="Y9" s="7"/>
      <c r="Z9" s="7"/>
    </row>
    <row r="10" spans="1:26" ht="30" customHeight="1" x14ac:dyDescent="0.25">
      <c r="A10" s="167" t="s">
        <v>32</v>
      </c>
      <c r="B10" s="168" t="s">
        <v>149</v>
      </c>
      <c r="C10" s="169"/>
      <c r="D10" s="169"/>
      <c r="E10" s="169"/>
      <c r="F10" s="170"/>
      <c r="G10" s="168" t="s">
        <v>20</v>
      </c>
      <c r="H10" s="169"/>
      <c r="I10" s="170"/>
      <c r="J10" s="165" t="s">
        <v>21</v>
      </c>
      <c r="K10" s="165" t="s">
        <v>22</v>
      </c>
      <c r="L10" s="165" t="s">
        <v>23</v>
      </c>
      <c r="M10" s="165" t="s">
        <v>5</v>
      </c>
      <c r="N10" s="2"/>
      <c r="O10" s="2"/>
      <c r="P10" s="2"/>
      <c r="Q10" s="2"/>
      <c r="R10" s="2"/>
      <c r="S10" s="2"/>
      <c r="T10" s="2"/>
      <c r="U10" s="2"/>
      <c r="V10" s="2"/>
      <c r="W10" s="2"/>
      <c r="X10" s="2"/>
      <c r="Y10" s="2"/>
      <c r="Z10" s="2"/>
    </row>
    <row r="11" spans="1:26" ht="54.75" customHeight="1" x14ac:dyDescent="0.25">
      <c r="A11" s="166"/>
      <c r="B11" s="168" t="s">
        <v>24</v>
      </c>
      <c r="C11" s="170"/>
      <c r="D11" s="168" t="s">
        <v>25</v>
      </c>
      <c r="E11" s="169"/>
      <c r="F11" s="170"/>
      <c r="G11" s="59" t="s">
        <v>26</v>
      </c>
      <c r="H11" s="59" t="s">
        <v>42</v>
      </c>
      <c r="I11" s="59" t="s">
        <v>28</v>
      </c>
      <c r="J11" s="166"/>
      <c r="K11" s="166"/>
      <c r="L11" s="166"/>
      <c r="M11" s="166"/>
      <c r="N11" s="2"/>
      <c r="O11" s="2"/>
      <c r="P11" s="2"/>
      <c r="Q11" s="2"/>
      <c r="R11" s="2"/>
      <c r="S11" s="2"/>
      <c r="T11" s="2"/>
      <c r="U11" s="2"/>
      <c r="V11" s="2"/>
      <c r="W11" s="2"/>
      <c r="X11" s="2"/>
      <c r="Y11" s="2"/>
      <c r="Z11" s="2"/>
    </row>
    <row r="12" spans="1:26" ht="194.25" customHeight="1" x14ac:dyDescent="0.25">
      <c r="A12" s="63" t="s">
        <v>302</v>
      </c>
      <c r="B12" s="63" t="s">
        <v>303</v>
      </c>
      <c r="C12" s="62" t="s">
        <v>90</v>
      </c>
      <c r="D12" s="117" t="s">
        <v>90</v>
      </c>
      <c r="E12" s="63" t="s">
        <v>90</v>
      </c>
      <c r="F12" s="63" t="s">
        <v>90</v>
      </c>
      <c r="G12" s="63" t="s">
        <v>90</v>
      </c>
      <c r="H12" s="45" t="s">
        <v>90</v>
      </c>
      <c r="I12" s="45" t="s">
        <v>90</v>
      </c>
      <c r="J12" s="63" t="s">
        <v>90</v>
      </c>
      <c r="K12" s="63" t="s">
        <v>90</v>
      </c>
      <c r="L12" s="63" t="s">
        <v>90</v>
      </c>
      <c r="M12" s="63" t="s">
        <v>90</v>
      </c>
      <c r="N12" s="118"/>
      <c r="O12" s="118"/>
      <c r="P12" s="118"/>
      <c r="Q12" s="118"/>
      <c r="R12" s="118"/>
      <c r="S12" s="118"/>
      <c r="T12" s="118"/>
      <c r="U12" s="118"/>
      <c r="V12" s="118"/>
      <c r="W12" s="118"/>
      <c r="X12" s="118"/>
      <c r="Y12" s="118"/>
      <c r="Z12" s="118"/>
    </row>
    <row r="13" spans="1:26" ht="30" customHeight="1" x14ac:dyDescent="0.25">
      <c r="A13" s="167" t="s">
        <v>34</v>
      </c>
      <c r="B13" s="168" t="s">
        <v>19</v>
      </c>
      <c r="C13" s="169"/>
      <c r="D13" s="169"/>
      <c r="E13" s="169"/>
      <c r="F13" s="170"/>
      <c r="G13" s="168" t="s">
        <v>20</v>
      </c>
      <c r="H13" s="169"/>
      <c r="I13" s="170"/>
      <c r="J13" s="165" t="s">
        <v>21</v>
      </c>
      <c r="K13" s="165" t="s">
        <v>22</v>
      </c>
      <c r="L13" s="165" t="s">
        <v>23</v>
      </c>
      <c r="M13" s="165" t="s">
        <v>5</v>
      </c>
      <c r="N13" s="2"/>
      <c r="O13" s="2"/>
      <c r="P13" s="2"/>
      <c r="Q13" s="2"/>
      <c r="R13" s="2"/>
      <c r="S13" s="2"/>
      <c r="T13" s="2"/>
      <c r="U13" s="2"/>
      <c r="V13" s="2"/>
      <c r="W13" s="2"/>
      <c r="X13" s="2"/>
      <c r="Y13" s="2"/>
      <c r="Z13" s="2"/>
    </row>
    <row r="14" spans="1:26" ht="54.75" customHeight="1" x14ac:dyDescent="0.25">
      <c r="A14" s="166"/>
      <c r="B14" s="168" t="s">
        <v>24</v>
      </c>
      <c r="C14" s="170"/>
      <c r="D14" s="168" t="s">
        <v>25</v>
      </c>
      <c r="E14" s="169"/>
      <c r="F14" s="170"/>
      <c r="G14" s="59" t="s">
        <v>26</v>
      </c>
      <c r="H14" s="59" t="s">
        <v>42</v>
      </c>
      <c r="I14" s="59" t="s">
        <v>28</v>
      </c>
      <c r="J14" s="166"/>
      <c r="K14" s="166"/>
      <c r="L14" s="166"/>
      <c r="M14" s="166"/>
      <c r="N14" s="2"/>
      <c r="O14" s="2"/>
      <c r="P14" s="2"/>
      <c r="Q14" s="2"/>
      <c r="R14" s="2"/>
      <c r="S14" s="2"/>
      <c r="T14" s="2"/>
      <c r="U14" s="2"/>
      <c r="V14" s="2"/>
      <c r="W14" s="2"/>
      <c r="X14" s="2"/>
      <c r="Y14" s="2"/>
      <c r="Z14" s="2"/>
    </row>
    <row r="15" spans="1:26" ht="284.25" customHeight="1" x14ac:dyDescent="0.25">
      <c r="A15" s="63" t="s">
        <v>304</v>
      </c>
      <c r="B15" s="63" t="s">
        <v>305</v>
      </c>
      <c r="C15" s="63" t="s">
        <v>308</v>
      </c>
      <c r="D15" s="119">
        <v>3904474993</v>
      </c>
      <c r="E15" s="116">
        <f>D15/4000000000</f>
        <v>0.97611874825</v>
      </c>
      <c r="F15" s="63" t="s">
        <v>306</v>
      </c>
      <c r="G15" s="63" t="s">
        <v>150</v>
      </c>
      <c r="H15" s="45" t="s">
        <v>151</v>
      </c>
      <c r="I15" s="63" t="s">
        <v>72</v>
      </c>
      <c r="J15" s="63" t="s">
        <v>152</v>
      </c>
      <c r="K15" s="63" t="s">
        <v>293</v>
      </c>
      <c r="L15" s="63" t="s">
        <v>153</v>
      </c>
      <c r="M15" s="63" t="s">
        <v>154</v>
      </c>
      <c r="N15" s="7"/>
      <c r="O15" s="7"/>
      <c r="P15" s="7"/>
      <c r="Q15" s="7"/>
      <c r="R15" s="7"/>
      <c r="S15" s="7"/>
      <c r="T15" s="7"/>
      <c r="U15" s="7"/>
      <c r="V15" s="7"/>
      <c r="W15" s="7"/>
      <c r="X15" s="7"/>
      <c r="Y15" s="7"/>
      <c r="Z15" s="7"/>
    </row>
    <row r="16" spans="1:26" ht="15.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sheetData>
  <mergeCells count="49">
    <mergeCell ref="A10:A11"/>
    <mergeCell ref="B10:F10"/>
    <mergeCell ref="G10:I10"/>
    <mergeCell ref="A7:A8"/>
    <mergeCell ref="B7:F7"/>
    <mergeCell ref="G7:I7"/>
    <mergeCell ref="A13:A14"/>
    <mergeCell ref="B13:F13"/>
    <mergeCell ref="G13:I13"/>
    <mergeCell ref="J13:J14"/>
    <mergeCell ref="K13:K14"/>
    <mergeCell ref="A1:M1"/>
    <mergeCell ref="B2:F2"/>
    <mergeCell ref="G2:I2"/>
    <mergeCell ref="J2:J3"/>
    <mergeCell ref="K2:K3"/>
    <mergeCell ref="L2:L3"/>
    <mergeCell ref="M2:M3"/>
    <mergeCell ref="D3:F3"/>
    <mergeCell ref="L4:L6"/>
    <mergeCell ref="M4:M6"/>
    <mergeCell ref="A2:A3"/>
    <mergeCell ref="B3:C3"/>
    <mergeCell ref="A4:A6"/>
    <mergeCell ref="B4:B6"/>
    <mergeCell ref="D4:D6"/>
    <mergeCell ref="E4:E6"/>
    <mergeCell ref="F4:F6"/>
    <mergeCell ref="G4:G6"/>
    <mergeCell ref="H4:H6"/>
    <mergeCell ref="I4:I6"/>
    <mergeCell ref="J4:J6"/>
    <mergeCell ref="K4:K6"/>
    <mergeCell ref="L13:L14"/>
    <mergeCell ref="M13:M14"/>
    <mergeCell ref="B14:C14"/>
    <mergeCell ref="D14:F14"/>
    <mergeCell ref="J7:J8"/>
    <mergeCell ref="K7:K8"/>
    <mergeCell ref="L7:L8"/>
    <mergeCell ref="M7:M8"/>
    <mergeCell ref="L10:L11"/>
    <mergeCell ref="M10:M11"/>
    <mergeCell ref="J10:J11"/>
    <mergeCell ref="K10:K11"/>
    <mergeCell ref="B11:C11"/>
    <mergeCell ref="D11:F11"/>
    <mergeCell ref="B8:C8"/>
    <mergeCell ref="D8:F8"/>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X77"/>
  <sheetViews>
    <sheetView zoomScale="80" zoomScaleNormal="80" workbookViewId="0">
      <pane xSplit="1" ySplit="3" topLeftCell="B41" activePane="bottomRight" state="frozen"/>
      <selection pane="topRight" activeCell="B1" sqref="B1"/>
      <selection pane="bottomLeft" activeCell="A4" sqref="A4"/>
      <selection pane="bottomRight" activeCell="C63" sqref="C63"/>
    </sheetView>
  </sheetViews>
  <sheetFormatPr baseColWidth="10" defaultColWidth="14.42578125" defaultRowHeight="15" customHeight="1" x14ac:dyDescent="0.25"/>
  <cols>
    <col min="2" max="2" width="14.7109375" customWidth="1"/>
    <col min="3" max="3" width="16.85546875" customWidth="1"/>
    <col min="4" max="4" width="16.140625" customWidth="1"/>
    <col min="6" max="6" width="16.7109375" customWidth="1"/>
    <col min="11" max="12" width="0" hidden="1" customWidth="1"/>
    <col min="13" max="13" width="16.28515625" hidden="1" customWidth="1"/>
    <col min="14" max="14" width="19.140625" customWidth="1"/>
  </cols>
  <sheetData>
    <row r="1" spans="1:18" ht="14.25" customHeight="1" x14ac:dyDescent="0.25">
      <c r="A1" s="8"/>
      <c r="B1" s="8"/>
      <c r="C1" s="9"/>
      <c r="D1" s="9"/>
      <c r="E1" s="10"/>
      <c r="F1" s="9"/>
      <c r="G1" s="10"/>
      <c r="H1" s="9"/>
      <c r="I1" s="9"/>
      <c r="J1" s="10"/>
    </row>
    <row r="2" spans="1:18" s="11" customFormat="1" ht="30.75" customHeight="1" x14ac:dyDescent="0.25">
      <c r="A2" s="198" t="s">
        <v>155</v>
      </c>
      <c r="B2" s="199" t="s">
        <v>156</v>
      </c>
      <c r="C2" s="200" t="s">
        <v>157</v>
      </c>
      <c r="D2" s="196"/>
      <c r="E2" s="196"/>
      <c r="F2" s="196"/>
      <c r="G2" s="187"/>
      <c r="H2" s="201" t="s">
        <v>158</v>
      </c>
      <c r="I2" s="196"/>
      <c r="J2" s="202"/>
      <c r="K2" s="195" t="s">
        <v>159</v>
      </c>
      <c r="L2" s="196"/>
      <c r="M2" s="187"/>
      <c r="N2" s="197" t="s">
        <v>27</v>
      </c>
      <c r="O2" s="187"/>
    </row>
    <row r="3" spans="1:18" ht="30.75" customHeight="1" x14ac:dyDescent="0.25">
      <c r="A3" s="190"/>
      <c r="B3" s="190"/>
      <c r="C3" s="12" t="s">
        <v>160</v>
      </c>
      <c r="D3" s="12" t="s">
        <v>161</v>
      </c>
      <c r="E3" s="13" t="s">
        <v>162</v>
      </c>
      <c r="F3" s="12" t="s">
        <v>163</v>
      </c>
      <c r="G3" s="13" t="s">
        <v>162</v>
      </c>
      <c r="H3" s="14" t="s">
        <v>164</v>
      </c>
      <c r="I3" s="15" t="s">
        <v>163</v>
      </c>
      <c r="J3" s="16" t="s">
        <v>162</v>
      </c>
      <c r="K3" s="17" t="s">
        <v>165</v>
      </c>
      <c r="L3" s="17" t="s">
        <v>166</v>
      </c>
      <c r="M3" s="17" t="s">
        <v>162</v>
      </c>
      <c r="N3" s="18" t="s">
        <v>167</v>
      </c>
      <c r="O3" s="18" t="s">
        <v>162</v>
      </c>
    </row>
    <row r="4" spans="1:18" ht="14.25" customHeight="1" x14ac:dyDescent="0.25">
      <c r="A4" s="193">
        <v>7850</v>
      </c>
      <c r="B4" s="19">
        <v>1</v>
      </c>
      <c r="C4" s="20">
        <v>7449236364</v>
      </c>
      <c r="D4" s="20">
        <v>6621661884</v>
      </c>
      <c r="E4" s="21">
        <f t="shared" ref="E4:E31" si="0">D4/C4</f>
        <v>0.88890478975812504</v>
      </c>
      <c r="F4" s="20">
        <v>1519135189</v>
      </c>
      <c r="G4" s="21">
        <f t="shared" ref="G4:G24" si="1">+F4/D4</f>
        <v>0.22941902132917785</v>
      </c>
      <c r="H4" s="20">
        <v>2829870558</v>
      </c>
      <c r="I4" s="20">
        <v>1196233000</v>
      </c>
      <c r="J4" s="22">
        <f t="shared" ref="J4:J9" si="2">+I4/H4</f>
        <v>0.42271650786933274</v>
      </c>
      <c r="K4" s="20"/>
      <c r="L4" s="23"/>
      <c r="M4" s="22">
        <f t="shared" ref="M4:M8" si="3">K4/D4</f>
        <v>0</v>
      </c>
      <c r="N4" s="20">
        <f t="shared" ref="N4:N9" si="4">+C4-D4</f>
        <v>827574480</v>
      </c>
      <c r="O4" s="24">
        <f t="shared" ref="O4:O31" si="5">N4/C4</f>
        <v>0.11109521024187494</v>
      </c>
    </row>
    <row r="5" spans="1:18" ht="14.25" customHeight="1" x14ac:dyDescent="0.25">
      <c r="A5" s="194"/>
      <c r="B5" s="19">
        <v>2</v>
      </c>
      <c r="C5" s="20">
        <v>1900593073</v>
      </c>
      <c r="D5" s="20">
        <v>1766495608</v>
      </c>
      <c r="E5" s="21">
        <f t="shared" si="0"/>
        <v>0.92944441032380842</v>
      </c>
      <c r="F5" s="20">
        <v>554293181</v>
      </c>
      <c r="G5" s="21">
        <f t="shared" si="1"/>
        <v>0.31378123924551532</v>
      </c>
      <c r="H5" s="20">
        <v>665482242</v>
      </c>
      <c r="I5" s="20">
        <v>419722890</v>
      </c>
      <c r="J5" s="22">
        <f t="shared" si="2"/>
        <v>0.6307048686056449</v>
      </c>
      <c r="K5" s="20"/>
      <c r="L5" s="23"/>
      <c r="M5" s="22">
        <f t="shared" si="3"/>
        <v>0</v>
      </c>
      <c r="N5" s="20">
        <f t="shared" si="4"/>
        <v>134097465</v>
      </c>
      <c r="O5" s="24">
        <f t="shared" si="5"/>
        <v>7.0555589676191563E-2</v>
      </c>
    </row>
    <row r="6" spans="1:18" ht="14.25" customHeight="1" x14ac:dyDescent="0.25">
      <c r="A6" s="194"/>
      <c r="B6" s="19">
        <v>3</v>
      </c>
      <c r="C6" s="20">
        <v>51763421257</v>
      </c>
      <c r="D6" s="20">
        <v>40894141862</v>
      </c>
      <c r="E6" s="21">
        <f t="shared" si="0"/>
        <v>0.79002007342143865</v>
      </c>
      <c r="F6" s="20">
        <v>13817535277</v>
      </c>
      <c r="G6" s="21">
        <f t="shared" si="1"/>
        <v>0.33788544392564079</v>
      </c>
      <c r="H6" s="20">
        <v>16613510172</v>
      </c>
      <c r="I6" s="20">
        <v>9605277486</v>
      </c>
      <c r="J6" s="22">
        <f t="shared" si="2"/>
        <v>0.57816062870256624</v>
      </c>
      <c r="K6" s="20"/>
      <c r="L6" s="23"/>
      <c r="M6" s="22">
        <f t="shared" si="3"/>
        <v>0</v>
      </c>
      <c r="N6" s="20">
        <f t="shared" si="4"/>
        <v>10869279395</v>
      </c>
      <c r="O6" s="24">
        <f t="shared" si="5"/>
        <v>0.20997992657856132</v>
      </c>
    </row>
    <row r="7" spans="1:18" ht="14.25" customHeight="1" x14ac:dyDescent="0.25">
      <c r="A7" s="194"/>
      <c r="B7" s="19">
        <v>4</v>
      </c>
      <c r="C7" s="20">
        <v>543251227</v>
      </c>
      <c r="D7" s="20">
        <v>365035698</v>
      </c>
      <c r="E7" s="21">
        <f t="shared" si="0"/>
        <v>0.671946384761686</v>
      </c>
      <c r="F7" s="20">
        <v>2669283</v>
      </c>
      <c r="G7" s="21">
        <f t="shared" si="1"/>
        <v>7.3123889379169702E-3</v>
      </c>
      <c r="H7" s="20">
        <v>425933000</v>
      </c>
      <c r="I7" s="20">
        <v>154934862</v>
      </c>
      <c r="J7" s="22">
        <f t="shared" si="2"/>
        <v>0.3637540693019794</v>
      </c>
      <c r="K7" s="20"/>
      <c r="L7" s="23"/>
      <c r="M7" s="22">
        <f t="shared" si="3"/>
        <v>0</v>
      </c>
      <c r="N7" s="20">
        <f t="shared" si="4"/>
        <v>178215529</v>
      </c>
      <c r="O7" s="24">
        <f t="shared" si="5"/>
        <v>0.32805361523831406</v>
      </c>
    </row>
    <row r="8" spans="1:18" ht="14.25" customHeight="1" x14ac:dyDescent="0.25">
      <c r="A8" s="194"/>
      <c r="B8" s="19">
        <v>5</v>
      </c>
      <c r="C8" s="20">
        <v>21919663879</v>
      </c>
      <c r="D8" s="20">
        <v>18318138637</v>
      </c>
      <c r="E8" s="21">
        <f t="shared" si="0"/>
        <v>0.83569432168846258</v>
      </c>
      <c r="F8" s="20">
        <v>7397967862</v>
      </c>
      <c r="G8" s="21">
        <f t="shared" si="1"/>
        <v>0.40386023976569163</v>
      </c>
      <c r="H8" s="20">
        <v>2007211116</v>
      </c>
      <c r="I8" s="20">
        <v>1532744062</v>
      </c>
      <c r="J8" s="22">
        <f t="shared" si="2"/>
        <v>0.76361875927355116</v>
      </c>
      <c r="K8" s="20"/>
      <c r="L8" s="23"/>
      <c r="M8" s="22">
        <f t="shared" si="3"/>
        <v>0</v>
      </c>
      <c r="N8" s="20">
        <f t="shared" si="4"/>
        <v>3601525242</v>
      </c>
      <c r="O8" s="24">
        <f t="shared" si="5"/>
        <v>0.16430567831153739</v>
      </c>
      <c r="P8" s="9"/>
      <c r="Q8" s="9"/>
    </row>
    <row r="9" spans="1:18" ht="14.25" customHeight="1" x14ac:dyDescent="0.25">
      <c r="A9" s="194"/>
      <c r="B9" s="19">
        <v>6</v>
      </c>
      <c r="C9" s="20">
        <v>28827200</v>
      </c>
      <c r="D9" s="20">
        <v>28827200</v>
      </c>
      <c r="E9" s="21">
        <f t="shared" si="0"/>
        <v>1</v>
      </c>
      <c r="F9" s="20">
        <v>8487801</v>
      </c>
      <c r="G9" s="21">
        <f t="shared" si="1"/>
        <v>0.29443723289115836</v>
      </c>
      <c r="H9" s="20">
        <v>9890958</v>
      </c>
      <c r="I9" s="20">
        <v>9813990</v>
      </c>
      <c r="J9" s="22">
        <f t="shared" si="2"/>
        <v>0.99221834730265768</v>
      </c>
      <c r="K9" s="20"/>
      <c r="L9" s="23"/>
      <c r="M9" s="22">
        <f t="shared" ref="M9:M31" si="6">K9/D9</f>
        <v>0</v>
      </c>
      <c r="N9" s="20">
        <f t="shared" si="4"/>
        <v>0</v>
      </c>
      <c r="O9" s="24">
        <f t="shared" si="5"/>
        <v>0</v>
      </c>
    </row>
    <row r="10" spans="1:18" ht="32.25" customHeight="1" x14ac:dyDescent="0.25">
      <c r="A10" s="194"/>
      <c r="B10" s="81" t="s">
        <v>323</v>
      </c>
      <c r="C10" s="20"/>
      <c r="D10" s="20"/>
      <c r="E10" s="21"/>
      <c r="F10" s="20"/>
      <c r="G10" s="21"/>
      <c r="H10" s="20"/>
      <c r="I10" s="20"/>
      <c r="J10" s="22"/>
      <c r="K10" s="20"/>
      <c r="L10" s="23"/>
      <c r="M10" s="22"/>
      <c r="N10" s="20"/>
      <c r="O10" s="21"/>
    </row>
    <row r="11" spans="1:18" ht="14.25" customHeight="1" x14ac:dyDescent="0.25">
      <c r="A11" s="186" t="s">
        <v>168</v>
      </c>
      <c r="B11" s="187"/>
      <c r="C11" s="25">
        <f t="shared" ref="C11:D11" si="7">SUM(C4:C10)</f>
        <v>83604993000</v>
      </c>
      <c r="D11" s="25">
        <f t="shared" si="7"/>
        <v>67994300889</v>
      </c>
      <c r="E11" s="26">
        <f t="shared" si="0"/>
        <v>0.81328038492868482</v>
      </c>
      <c r="F11" s="27">
        <f>SUM(F4:F10)</f>
        <v>23300088593</v>
      </c>
      <c r="G11" s="28">
        <f t="shared" si="1"/>
        <v>0.34267708158419269</v>
      </c>
      <c r="H11" s="25">
        <f t="shared" ref="H11:I11" si="8">SUM(H4:H10)</f>
        <v>22551898046</v>
      </c>
      <c r="I11" s="25">
        <f t="shared" si="8"/>
        <v>12918726290</v>
      </c>
      <c r="J11" s="29">
        <f>I11/H11</f>
        <v>0.57284430178112555</v>
      </c>
      <c r="K11" s="25">
        <f>SUM(K4:K10)</f>
        <v>0</v>
      </c>
      <c r="L11" s="30"/>
      <c r="M11" s="29">
        <f t="shared" si="6"/>
        <v>0</v>
      </c>
      <c r="N11" s="25">
        <f>SUM(N4:N10)</f>
        <v>15610692111</v>
      </c>
      <c r="O11" s="31">
        <f t="shared" si="5"/>
        <v>0.18671961507131518</v>
      </c>
      <c r="P11" s="9"/>
      <c r="Q11" s="9"/>
      <c r="R11" s="32"/>
    </row>
    <row r="12" spans="1:18" ht="14.25" customHeight="1" x14ac:dyDescent="0.25">
      <c r="A12" s="193">
        <v>7851</v>
      </c>
      <c r="B12" s="19">
        <v>1</v>
      </c>
      <c r="C12" s="20">
        <v>11014491079</v>
      </c>
      <c r="D12" s="20">
        <v>8198104163</v>
      </c>
      <c r="E12" s="21">
        <f t="shared" si="0"/>
        <v>0.74430167532936087</v>
      </c>
      <c r="F12" s="20">
        <v>590400689</v>
      </c>
      <c r="G12" s="21">
        <f t="shared" si="1"/>
        <v>7.2016734267005195E-2</v>
      </c>
      <c r="H12" s="20">
        <v>2000151689</v>
      </c>
      <c r="I12" s="20">
        <v>1360703123</v>
      </c>
      <c r="J12" s="22">
        <f t="shared" ref="J12:J15" si="9">+I12/H12</f>
        <v>0.68029996448934327</v>
      </c>
      <c r="K12" s="20"/>
      <c r="L12" s="23"/>
      <c r="M12" s="22">
        <f t="shared" si="6"/>
        <v>0</v>
      </c>
      <c r="N12" s="20">
        <f t="shared" ref="N12:N18" si="10">+C12-D12</f>
        <v>2816386916</v>
      </c>
      <c r="O12" s="24">
        <f t="shared" si="5"/>
        <v>0.25569832467063908</v>
      </c>
      <c r="P12" s="9"/>
      <c r="R12" s="32"/>
    </row>
    <row r="13" spans="1:18" ht="14.25" customHeight="1" x14ac:dyDescent="0.25">
      <c r="A13" s="194"/>
      <c r="B13" s="19">
        <v>2</v>
      </c>
      <c r="C13" s="20">
        <v>14039037121</v>
      </c>
      <c r="D13" s="20">
        <v>10721196325</v>
      </c>
      <c r="E13" s="21">
        <f t="shared" si="0"/>
        <v>0.76367034523777433</v>
      </c>
      <c r="F13" s="20">
        <v>365886394</v>
      </c>
      <c r="G13" s="21">
        <f t="shared" si="1"/>
        <v>3.4127384939945125E-2</v>
      </c>
      <c r="H13" s="20">
        <v>2377891005</v>
      </c>
      <c r="I13" s="20">
        <v>1192065786</v>
      </c>
      <c r="J13" s="22">
        <f t="shared" si="9"/>
        <v>0.50131220627582973</v>
      </c>
      <c r="K13" s="20"/>
      <c r="L13" s="23"/>
      <c r="M13" s="22">
        <f t="shared" si="6"/>
        <v>0</v>
      </c>
      <c r="N13" s="20">
        <f t="shared" si="10"/>
        <v>3317840796</v>
      </c>
      <c r="O13" s="24">
        <f t="shared" si="5"/>
        <v>0.23632965476222562</v>
      </c>
      <c r="P13" s="9"/>
      <c r="R13" s="32"/>
    </row>
    <row r="14" spans="1:18" ht="14.25" customHeight="1" x14ac:dyDescent="0.25">
      <c r="A14" s="194"/>
      <c r="B14" s="19">
        <v>3</v>
      </c>
      <c r="C14" s="20">
        <v>112013000</v>
      </c>
      <c r="D14" s="20">
        <v>110872000</v>
      </c>
      <c r="E14" s="21">
        <f t="shared" si="0"/>
        <v>0.98981368234044265</v>
      </c>
      <c r="F14" s="20">
        <v>20805520</v>
      </c>
      <c r="G14" s="21">
        <f t="shared" si="1"/>
        <v>0.1876535103542824</v>
      </c>
      <c r="H14" s="20">
        <v>29678770</v>
      </c>
      <c r="I14" s="20">
        <v>28171787</v>
      </c>
      <c r="J14" s="22">
        <f t="shared" si="9"/>
        <v>0.94922353588103547</v>
      </c>
      <c r="K14" s="20"/>
      <c r="L14" s="23"/>
      <c r="M14" s="22">
        <f t="shared" si="6"/>
        <v>0</v>
      </c>
      <c r="N14" s="20">
        <f t="shared" si="10"/>
        <v>1141000</v>
      </c>
      <c r="O14" s="24">
        <f t="shared" si="5"/>
        <v>1.0186317659557373E-2</v>
      </c>
      <c r="P14" s="9"/>
      <c r="R14" s="32"/>
    </row>
    <row r="15" spans="1:18" ht="14.25" customHeight="1" x14ac:dyDescent="0.25">
      <c r="A15" s="194"/>
      <c r="B15" s="19">
        <v>4</v>
      </c>
      <c r="C15" s="20">
        <v>1151840400</v>
      </c>
      <c r="D15" s="20">
        <v>987315600</v>
      </c>
      <c r="E15" s="21">
        <f t="shared" si="0"/>
        <v>0.85716354453273214</v>
      </c>
      <c r="F15" s="20">
        <v>163241365</v>
      </c>
      <c r="G15" s="21">
        <f t="shared" si="1"/>
        <v>0.16533858575717836</v>
      </c>
      <c r="H15" s="20">
        <v>20499612</v>
      </c>
      <c r="I15" s="20">
        <v>19645219</v>
      </c>
      <c r="J15" s="22">
        <f t="shared" si="9"/>
        <v>0.95832150384114589</v>
      </c>
      <c r="K15" s="20"/>
      <c r="L15" s="23"/>
      <c r="M15" s="22">
        <f t="shared" si="6"/>
        <v>0</v>
      </c>
      <c r="N15" s="20">
        <f t="shared" si="10"/>
        <v>164524800</v>
      </c>
      <c r="O15" s="24">
        <f t="shared" si="5"/>
        <v>0.14283645546726786</v>
      </c>
      <c r="P15" s="9"/>
      <c r="R15" s="32"/>
    </row>
    <row r="16" spans="1:18" ht="14.25" customHeight="1" x14ac:dyDescent="0.25">
      <c r="A16" s="194"/>
      <c r="B16" s="19">
        <v>5</v>
      </c>
      <c r="C16" s="20">
        <v>217577800</v>
      </c>
      <c r="D16" s="20">
        <v>211082400</v>
      </c>
      <c r="E16" s="21">
        <f t="shared" si="0"/>
        <v>0.97014677048853326</v>
      </c>
      <c r="F16" s="20">
        <v>42407488</v>
      </c>
      <c r="G16" s="21">
        <f t="shared" si="1"/>
        <v>0.20090489780294329</v>
      </c>
      <c r="H16" s="20">
        <v>14684651</v>
      </c>
      <c r="I16" s="20">
        <v>13303468</v>
      </c>
      <c r="J16" s="22">
        <f t="shared" ref="J16:J18" si="11">+I16/H16</f>
        <v>0.9059437640022906</v>
      </c>
      <c r="K16" s="20"/>
      <c r="L16" s="23"/>
      <c r="M16" s="22">
        <f t="shared" si="6"/>
        <v>0</v>
      </c>
      <c r="N16" s="20">
        <f t="shared" si="10"/>
        <v>6495400</v>
      </c>
      <c r="O16" s="24">
        <f t="shared" si="5"/>
        <v>2.9853229511466704E-2</v>
      </c>
      <c r="P16" s="9"/>
      <c r="R16" s="32"/>
    </row>
    <row r="17" spans="1:18" ht="14.25" customHeight="1" x14ac:dyDescent="0.25">
      <c r="A17" s="194"/>
      <c r="B17" s="19">
        <v>6</v>
      </c>
      <c r="C17" s="20">
        <v>1586130600</v>
      </c>
      <c r="D17" s="20">
        <v>1421185800</v>
      </c>
      <c r="E17" s="21">
        <f t="shared" si="0"/>
        <v>0.89600805885719625</v>
      </c>
      <c r="F17" s="20">
        <v>238897121</v>
      </c>
      <c r="G17" s="21">
        <f t="shared" si="1"/>
        <v>0.16809703629180647</v>
      </c>
      <c r="H17" s="20">
        <v>112658557</v>
      </c>
      <c r="I17" s="20">
        <v>97002853</v>
      </c>
      <c r="J17" s="22">
        <f t="shared" si="11"/>
        <v>0.86103404466648725</v>
      </c>
      <c r="K17" s="20"/>
      <c r="L17" s="23"/>
      <c r="M17" s="22">
        <f t="shared" si="6"/>
        <v>0</v>
      </c>
      <c r="N17" s="20">
        <f t="shared" si="10"/>
        <v>164944800</v>
      </c>
      <c r="O17" s="24">
        <f t="shared" si="5"/>
        <v>0.10399194114280375</v>
      </c>
      <c r="P17" s="9"/>
      <c r="R17" s="32"/>
    </row>
    <row r="18" spans="1:18" ht="14.25" customHeight="1" x14ac:dyDescent="0.25">
      <c r="A18" s="194"/>
      <c r="B18" s="19">
        <v>7</v>
      </c>
      <c r="C18" s="20">
        <v>60000000</v>
      </c>
      <c r="D18" s="33">
        <v>0</v>
      </c>
      <c r="E18" s="21">
        <f t="shared" si="0"/>
        <v>0</v>
      </c>
      <c r="F18" s="33">
        <v>0</v>
      </c>
      <c r="G18" s="21" t="s">
        <v>309</v>
      </c>
      <c r="H18" s="20">
        <v>29715821</v>
      </c>
      <c r="I18" s="20">
        <v>8707200</v>
      </c>
      <c r="J18" s="22">
        <f t="shared" si="11"/>
        <v>0.29301562962032918</v>
      </c>
      <c r="K18" s="20"/>
      <c r="L18" s="23"/>
      <c r="M18" s="22">
        <v>0</v>
      </c>
      <c r="N18" s="20">
        <f t="shared" si="10"/>
        <v>60000000</v>
      </c>
      <c r="O18" s="24">
        <f t="shared" si="5"/>
        <v>1</v>
      </c>
      <c r="P18" s="9"/>
      <c r="R18" s="32"/>
    </row>
    <row r="19" spans="1:18" ht="14.25" customHeight="1" x14ac:dyDescent="0.25">
      <c r="A19" s="194"/>
      <c r="B19" s="19">
        <v>8</v>
      </c>
      <c r="C19" s="20"/>
      <c r="D19" s="20"/>
      <c r="E19" s="21" t="s">
        <v>309</v>
      </c>
      <c r="F19" s="20"/>
      <c r="G19" s="21" t="s">
        <v>309</v>
      </c>
      <c r="H19" s="20">
        <v>0</v>
      </c>
      <c r="I19" s="20">
        <v>0</v>
      </c>
      <c r="J19" s="22">
        <v>0</v>
      </c>
      <c r="K19" s="20"/>
      <c r="L19" s="23"/>
      <c r="M19" s="22" t="s">
        <v>309</v>
      </c>
      <c r="N19" s="20">
        <v>0</v>
      </c>
      <c r="O19" s="21" t="s">
        <v>309</v>
      </c>
      <c r="P19" s="9"/>
      <c r="Q19" s="9"/>
      <c r="R19" s="32"/>
    </row>
    <row r="20" spans="1:18" ht="14.25" customHeight="1" x14ac:dyDescent="0.25">
      <c r="A20" s="186" t="s">
        <v>168</v>
      </c>
      <c r="B20" s="187"/>
      <c r="C20" s="25">
        <f t="shared" ref="C20:D20" si="12">SUM(C12:C19)</f>
        <v>28181090000</v>
      </c>
      <c r="D20" s="25">
        <f t="shared" si="12"/>
        <v>21649756288</v>
      </c>
      <c r="E20" s="26">
        <f t="shared" si="0"/>
        <v>0.76823700885948698</v>
      </c>
      <c r="F20" s="25">
        <f>SUM(F12:F19)</f>
        <v>1421638577</v>
      </c>
      <c r="G20" s="26">
        <f t="shared" si="1"/>
        <v>6.5665338588036859E-2</v>
      </c>
      <c r="H20" s="25">
        <f t="shared" ref="H20:I20" si="13">SUM(H12:H19)</f>
        <v>4585280105</v>
      </c>
      <c r="I20" s="25">
        <f t="shared" si="13"/>
        <v>2719599436</v>
      </c>
      <c r="J20" s="29">
        <f>I20/H20</f>
        <v>0.59311522387354787</v>
      </c>
      <c r="K20" s="25">
        <f>SUM(K12:K19)</f>
        <v>0</v>
      </c>
      <c r="L20" s="30"/>
      <c r="M20" s="29">
        <f t="shared" si="6"/>
        <v>0</v>
      </c>
      <c r="N20" s="25">
        <f>SUM(N12:N19)</f>
        <v>6531333712</v>
      </c>
      <c r="O20" s="24">
        <f t="shared" si="5"/>
        <v>0.23176299114051302</v>
      </c>
      <c r="P20" s="9"/>
      <c r="Q20" s="9"/>
      <c r="R20" s="32"/>
    </row>
    <row r="21" spans="1:18" s="36" customFormat="1" ht="14.25" customHeight="1" x14ac:dyDescent="0.25">
      <c r="A21" s="188">
        <v>7852</v>
      </c>
      <c r="B21" s="34">
        <v>1</v>
      </c>
      <c r="C21" s="64">
        <v>18201609748</v>
      </c>
      <c r="D21" s="64">
        <v>13034552457</v>
      </c>
      <c r="E21" s="65">
        <f t="shared" si="0"/>
        <v>0.71612086169643552</v>
      </c>
      <c r="F21" s="64">
        <v>976443429</v>
      </c>
      <c r="G21" s="65">
        <f t="shared" si="1"/>
        <v>7.4911925992182146E-2</v>
      </c>
      <c r="H21" s="66">
        <v>10996580007</v>
      </c>
      <c r="I21" s="66">
        <v>5075922796</v>
      </c>
      <c r="J21" s="67">
        <f t="shared" ref="J21:J24" si="14">+I21/H21</f>
        <v>0.46159103946580327</v>
      </c>
      <c r="K21" s="64"/>
      <c r="L21" s="68"/>
      <c r="M21" s="67">
        <f t="shared" si="6"/>
        <v>0</v>
      </c>
      <c r="N21" s="64">
        <f t="shared" ref="N21:N25" si="15">+C21-D21</f>
        <v>5167057291</v>
      </c>
      <c r="O21" s="69">
        <f t="shared" si="5"/>
        <v>0.28387913830356454</v>
      </c>
      <c r="P21" s="35"/>
      <c r="R21" s="37"/>
    </row>
    <row r="22" spans="1:18" s="36" customFormat="1" ht="14.25" customHeight="1" x14ac:dyDescent="0.25">
      <c r="A22" s="189"/>
      <c r="B22" s="34">
        <v>2</v>
      </c>
      <c r="C22" s="64">
        <v>21615408328</v>
      </c>
      <c r="D22" s="64">
        <v>14240158609</v>
      </c>
      <c r="E22" s="65">
        <f t="shared" si="0"/>
        <v>0.65879665065376969</v>
      </c>
      <c r="F22" s="64">
        <v>1460283204</v>
      </c>
      <c r="G22" s="65">
        <f t="shared" si="1"/>
        <v>0.10254683561439255</v>
      </c>
      <c r="H22" s="66">
        <v>12577174379</v>
      </c>
      <c r="I22" s="66">
        <v>6899814687</v>
      </c>
      <c r="J22" s="67">
        <f t="shared" si="14"/>
        <v>0.5485981571918539</v>
      </c>
      <c r="K22" s="64"/>
      <c r="L22" s="68"/>
      <c r="M22" s="67">
        <f t="shared" si="6"/>
        <v>0</v>
      </c>
      <c r="N22" s="64">
        <f t="shared" si="15"/>
        <v>7375249719</v>
      </c>
      <c r="O22" s="69">
        <f t="shared" si="5"/>
        <v>0.34120334934623031</v>
      </c>
      <c r="P22" s="35"/>
      <c r="R22" s="37"/>
    </row>
    <row r="23" spans="1:18" s="36" customFormat="1" ht="14.25" customHeight="1" x14ac:dyDescent="0.25">
      <c r="A23" s="189"/>
      <c r="B23" s="34">
        <v>3</v>
      </c>
      <c r="C23" s="64">
        <v>2947358244</v>
      </c>
      <c r="D23" s="64">
        <v>2629972339</v>
      </c>
      <c r="E23" s="65">
        <f t="shared" si="0"/>
        <v>0.89231512468967444</v>
      </c>
      <c r="F23" s="64">
        <v>187524448</v>
      </c>
      <c r="G23" s="65">
        <f t="shared" si="1"/>
        <v>7.1302821409636133E-2</v>
      </c>
      <c r="H23" s="66">
        <v>634879762</v>
      </c>
      <c r="I23" s="66">
        <v>458550217</v>
      </c>
      <c r="J23" s="67">
        <f t="shared" si="14"/>
        <v>0.72226308735290889</v>
      </c>
      <c r="K23" s="64"/>
      <c r="L23" s="68"/>
      <c r="M23" s="67">
        <f t="shared" si="6"/>
        <v>0</v>
      </c>
      <c r="N23" s="64">
        <f t="shared" si="15"/>
        <v>317385905</v>
      </c>
      <c r="O23" s="69">
        <f t="shared" si="5"/>
        <v>0.10768487531032553</v>
      </c>
      <c r="P23" s="35"/>
      <c r="R23" s="37"/>
    </row>
    <row r="24" spans="1:18" s="36" customFormat="1" ht="14.25" customHeight="1" x14ac:dyDescent="0.25">
      <c r="A24" s="189"/>
      <c r="B24" s="34">
        <v>4</v>
      </c>
      <c r="C24" s="64">
        <v>504536880</v>
      </c>
      <c r="D24" s="64">
        <v>374165937</v>
      </c>
      <c r="E24" s="65">
        <f t="shared" si="0"/>
        <v>0.74160274864346887</v>
      </c>
      <c r="F24" s="64">
        <v>30852066</v>
      </c>
      <c r="G24" s="65">
        <f t="shared" si="1"/>
        <v>8.2455571042534537E-2</v>
      </c>
      <c r="H24" s="66">
        <v>115145454</v>
      </c>
      <c r="I24" s="66">
        <v>92361374</v>
      </c>
      <c r="J24" s="67">
        <f t="shared" si="14"/>
        <v>0.80212783736994075</v>
      </c>
      <c r="K24" s="64"/>
      <c r="L24" s="68"/>
      <c r="M24" s="67">
        <f t="shared" si="6"/>
        <v>0</v>
      </c>
      <c r="N24" s="64">
        <f t="shared" si="15"/>
        <v>130370943</v>
      </c>
      <c r="O24" s="69">
        <f t="shared" si="5"/>
        <v>0.25839725135653119</v>
      </c>
      <c r="P24" s="35"/>
      <c r="R24" s="37"/>
    </row>
    <row r="25" spans="1:18" s="36" customFormat="1" ht="14.25" customHeight="1" x14ac:dyDescent="0.25">
      <c r="A25" s="190"/>
      <c r="B25" s="34">
        <v>5</v>
      </c>
      <c r="C25" s="64">
        <v>2252800</v>
      </c>
      <c r="D25" s="64">
        <v>0</v>
      </c>
      <c r="E25" s="65">
        <f t="shared" si="0"/>
        <v>0</v>
      </c>
      <c r="F25" s="64">
        <v>0</v>
      </c>
      <c r="G25" s="65">
        <v>0</v>
      </c>
      <c r="H25" s="64">
        <v>0</v>
      </c>
      <c r="I25" s="64">
        <v>0</v>
      </c>
      <c r="J25" s="67">
        <v>0</v>
      </c>
      <c r="K25" s="64"/>
      <c r="L25" s="68"/>
      <c r="M25" s="67" t="e">
        <f t="shared" si="6"/>
        <v>#DIV/0!</v>
      </c>
      <c r="N25" s="64">
        <f t="shared" si="15"/>
        <v>2252800</v>
      </c>
      <c r="O25" s="69">
        <f t="shared" si="5"/>
        <v>1</v>
      </c>
      <c r="P25" s="35"/>
      <c r="R25" s="37"/>
    </row>
    <row r="26" spans="1:18" ht="14.25" customHeight="1" x14ac:dyDescent="0.25">
      <c r="A26" s="186" t="s">
        <v>168</v>
      </c>
      <c r="B26" s="187"/>
      <c r="C26" s="70">
        <f t="shared" ref="C26:D26" si="16">SUM(C21:C25)</f>
        <v>43271166000</v>
      </c>
      <c r="D26" s="70">
        <f t="shared" si="16"/>
        <v>30278849342</v>
      </c>
      <c r="E26" s="71">
        <f t="shared" si="0"/>
        <v>0.69974655506163153</v>
      </c>
      <c r="F26" s="70">
        <f>SUM(F21:F25)</f>
        <v>2655103147</v>
      </c>
      <c r="G26" s="71">
        <f t="shared" ref="G26:G31" si="17">+F26/D26</f>
        <v>8.7688376695249384E-2</v>
      </c>
      <c r="H26" s="70">
        <f t="shared" ref="H26:I26" si="18">SUM(H21:H25)</f>
        <v>24323779602</v>
      </c>
      <c r="I26" s="70">
        <f t="shared" si="18"/>
        <v>12526649074</v>
      </c>
      <c r="J26" s="72">
        <f>I26/H26</f>
        <v>0.51499599482351865</v>
      </c>
      <c r="K26" s="70">
        <f>SUM(K21:K25)</f>
        <v>0</v>
      </c>
      <c r="L26" s="73"/>
      <c r="M26" s="72">
        <f t="shared" si="6"/>
        <v>0</v>
      </c>
      <c r="N26" s="70">
        <f>SUM(N21:N25)</f>
        <v>12992316658</v>
      </c>
      <c r="O26" s="74">
        <f t="shared" si="5"/>
        <v>0.30025344493836842</v>
      </c>
      <c r="P26" s="9"/>
      <c r="Q26" s="9"/>
      <c r="R26" s="32"/>
    </row>
    <row r="27" spans="1:18" ht="14.25" customHeight="1" x14ac:dyDescent="0.25">
      <c r="A27" s="192">
        <v>7853</v>
      </c>
      <c r="B27" s="204">
        <v>1</v>
      </c>
      <c r="C27" s="64">
        <v>4981220921</v>
      </c>
      <c r="D27" s="64">
        <v>1522627153</v>
      </c>
      <c r="E27" s="65">
        <f t="shared" si="0"/>
        <v>0.30567348390047444</v>
      </c>
      <c r="F27" s="75">
        <v>149686666</v>
      </c>
      <c r="G27" s="76">
        <f t="shared" si="17"/>
        <v>9.830815489207291E-2</v>
      </c>
      <c r="H27" s="75">
        <v>1619321031</v>
      </c>
      <c r="I27" s="75">
        <v>1225095082</v>
      </c>
      <c r="J27" s="77">
        <f t="shared" ref="J27:J31" si="19">+I27/H27</f>
        <v>0.75654861423213371</v>
      </c>
      <c r="K27" s="75"/>
      <c r="L27" s="78"/>
      <c r="M27" s="77">
        <f t="shared" si="6"/>
        <v>0</v>
      </c>
      <c r="N27" s="75">
        <f t="shared" ref="N27:N33" si="20">+C27-D27</f>
        <v>3458593768</v>
      </c>
      <c r="O27" s="79">
        <f t="shared" si="5"/>
        <v>0.69432651609952556</v>
      </c>
      <c r="P27" s="9"/>
      <c r="R27" s="32"/>
    </row>
    <row r="28" spans="1:18" ht="14.25" customHeight="1" x14ac:dyDescent="0.25">
      <c r="A28" s="189"/>
      <c r="B28" s="204">
        <v>2</v>
      </c>
      <c r="C28" s="75">
        <v>1760000000</v>
      </c>
      <c r="D28" s="75">
        <v>1736640891</v>
      </c>
      <c r="E28" s="76">
        <f t="shared" si="0"/>
        <v>0.98672777897727271</v>
      </c>
      <c r="F28" s="75">
        <v>36640891</v>
      </c>
      <c r="G28" s="76">
        <f t="shared" si="17"/>
        <v>2.1098714875302335E-2</v>
      </c>
      <c r="H28" s="75">
        <v>553742486</v>
      </c>
      <c r="I28" s="75">
        <v>452540546</v>
      </c>
      <c r="J28" s="77">
        <f t="shared" si="19"/>
        <v>0.81724006635098612</v>
      </c>
      <c r="K28" s="75"/>
      <c r="L28" s="78"/>
      <c r="M28" s="77">
        <f t="shared" si="6"/>
        <v>0</v>
      </c>
      <c r="N28" s="75">
        <f t="shared" si="20"/>
        <v>23359109</v>
      </c>
      <c r="O28" s="79">
        <f t="shared" si="5"/>
        <v>1.3272221022727272E-2</v>
      </c>
      <c r="P28" s="9"/>
      <c r="R28" s="32"/>
    </row>
    <row r="29" spans="1:18" ht="14.25" customHeight="1" x14ac:dyDescent="0.25">
      <c r="A29" s="189"/>
      <c r="B29" s="204">
        <v>3</v>
      </c>
      <c r="C29" s="75">
        <v>3681626560</v>
      </c>
      <c r="D29" s="75">
        <v>931626560</v>
      </c>
      <c r="E29" s="76">
        <f t="shared" si="0"/>
        <v>0.25304754428977172</v>
      </c>
      <c r="F29" s="75">
        <v>27887734</v>
      </c>
      <c r="G29" s="76">
        <f t="shared" si="17"/>
        <v>2.9934455711524584E-2</v>
      </c>
      <c r="H29" s="75">
        <v>2201400400</v>
      </c>
      <c r="I29" s="75">
        <v>2201400400</v>
      </c>
      <c r="J29" s="77">
        <f t="shared" si="19"/>
        <v>1</v>
      </c>
      <c r="K29" s="75"/>
      <c r="L29" s="78"/>
      <c r="M29" s="77">
        <f t="shared" si="6"/>
        <v>0</v>
      </c>
      <c r="N29" s="75">
        <f t="shared" si="20"/>
        <v>2750000000</v>
      </c>
      <c r="O29" s="79">
        <f t="shared" si="5"/>
        <v>0.74695245571022828</v>
      </c>
      <c r="P29" s="9"/>
      <c r="R29" s="32"/>
    </row>
    <row r="30" spans="1:18" ht="14.25" customHeight="1" x14ac:dyDescent="0.25">
      <c r="A30" s="189"/>
      <c r="B30" s="19">
        <v>4</v>
      </c>
      <c r="C30" s="75">
        <v>96237672506</v>
      </c>
      <c r="D30" s="75">
        <v>68176495939</v>
      </c>
      <c r="E30" s="76">
        <f t="shared" si="0"/>
        <v>0.70841796319159211</v>
      </c>
      <c r="F30" s="75">
        <v>31627154067</v>
      </c>
      <c r="G30" s="76">
        <f t="shared" si="17"/>
        <v>0.46390113823535267</v>
      </c>
      <c r="H30" s="75">
        <v>3155877439</v>
      </c>
      <c r="I30" s="75">
        <v>2798887161</v>
      </c>
      <c r="J30" s="77">
        <f t="shared" si="19"/>
        <v>0.88688081685671571</v>
      </c>
      <c r="K30" s="75"/>
      <c r="L30" s="78"/>
      <c r="M30" s="77">
        <f t="shared" si="6"/>
        <v>0</v>
      </c>
      <c r="N30" s="75">
        <f t="shared" si="20"/>
        <v>28061176567</v>
      </c>
      <c r="O30" s="79">
        <f t="shared" si="5"/>
        <v>0.29158203680840794</v>
      </c>
      <c r="P30" s="9"/>
      <c r="R30" s="32"/>
    </row>
    <row r="31" spans="1:18" ht="14.25" customHeight="1" x14ac:dyDescent="0.25">
      <c r="A31" s="189"/>
      <c r="B31" s="19">
        <v>5</v>
      </c>
      <c r="C31" s="75">
        <v>55428786013</v>
      </c>
      <c r="D31" s="75">
        <v>8009688939</v>
      </c>
      <c r="E31" s="76">
        <f t="shared" si="0"/>
        <v>0.14450413792431691</v>
      </c>
      <c r="F31" s="75">
        <v>524731465</v>
      </c>
      <c r="G31" s="76">
        <f t="shared" si="17"/>
        <v>6.5512090294172154E-2</v>
      </c>
      <c r="H31" s="75">
        <v>46951287000</v>
      </c>
      <c r="I31" s="75">
        <v>15268096015</v>
      </c>
      <c r="J31" s="77">
        <f t="shared" si="19"/>
        <v>0.32519014899421184</v>
      </c>
      <c r="K31" s="75"/>
      <c r="L31" s="78"/>
      <c r="M31" s="77">
        <f t="shared" si="6"/>
        <v>0</v>
      </c>
      <c r="N31" s="75">
        <f t="shared" si="20"/>
        <v>47419097074</v>
      </c>
      <c r="O31" s="79">
        <f t="shared" si="5"/>
        <v>0.85549586207568307</v>
      </c>
      <c r="P31" s="9"/>
      <c r="Q31" s="9"/>
      <c r="R31" s="32"/>
    </row>
    <row r="32" spans="1:18" ht="14.25" customHeight="1" x14ac:dyDescent="0.25">
      <c r="A32" s="189"/>
      <c r="B32" s="19">
        <v>6</v>
      </c>
      <c r="C32" s="75">
        <v>0</v>
      </c>
      <c r="D32" s="75">
        <v>0</v>
      </c>
      <c r="E32" s="76"/>
      <c r="F32" s="75">
        <v>0</v>
      </c>
      <c r="G32" s="76"/>
      <c r="H32" s="75">
        <v>0</v>
      </c>
      <c r="I32" s="75"/>
      <c r="J32" s="77">
        <v>0</v>
      </c>
      <c r="K32" s="75"/>
      <c r="L32" s="78"/>
      <c r="M32" s="77">
        <v>0</v>
      </c>
      <c r="N32" s="75">
        <f t="shared" si="20"/>
        <v>0</v>
      </c>
      <c r="O32" s="79"/>
      <c r="P32" s="9"/>
      <c r="Q32" s="9"/>
      <c r="R32" s="32"/>
    </row>
    <row r="33" spans="1:24" ht="14.25" customHeight="1" x14ac:dyDescent="0.25">
      <c r="A33" s="190"/>
      <c r="B33" s="19">
        <v>7</v>
      </c>
      <c r="C33" s="66"/>
      <c r="D33" s="75"/>
      <c r="E33" s="76"/>
      <c r="F33" s="75"/>
      <c r="G33" s="76"/>
      <c r="H33" s="75">
        <v>0</v>
      </c>
      <c r="I33" s="75"/>
      <c r="J33" s="77">
        <v>0</v>
      </c>
      <c r="K33" s="75"/>
      <c r="L33" s="78"/>
      <c r="M33" s="77">
        <v>0</v>
      </c>
      <c r="N33" s="75">
        <f t="shared" si="20"/>
        <v>0</v>
      </c>
      <c r="O33" s="77">
        <v>0</v>
      </c>
      <c r="P33" s="9"/>
      <c r="R33" s="32"/>
    </row>
    <row r="34" spans="1:24" ht="14.25" customHeight="1" x14ac:dyDescent="0.25">
      <c r="A34" s="186" t="s">
        <v>168</v>
      </c>
      <c r="B34" s="187"/>
      <c r="C34" s="80">
        <f t="shared" ref="C34:D34" si="21">SUM(C27:C33)</f>
        <v>162089306000</v>
      </c>
      <c r="D34" s="80">
        <f t="shared" si="21"/>
        <v>80377079482</v>
      </c>
      <c r="E34" s="72">
        <f t="shared" ref="E34:E38" si="22">D34/C34</f>
        <v>0.49588144625654701</v>
      </c>
      <c r="F34" s="80">
        <f>SUM(F27:F33)</f>
        <v>32366100823</v>
      </c>
      <c r="G34" s="72">
        <f t="shared" ref="G34:G38" si="23">+F34/D34</f>
        <v>0.40267823901524324</v>
      </c>
      <c r="H34" s="80">
        <f t="shared" ref="H34:I34" si="24">SUM(H27:H33)</f>
        <v>54481628356</v>
      </c>
      <c r="I34" s="80">
        <f t="shared" si="24"/>
        <v>21946019204</v>
      </c>
      <c r="J34" s="72">
        <f>I34/H34</f>
        <v>0.40281503813722025</v>
      </c>
      <c r="K34" s="70">
        <f>SUM(K27:K33)</f>
        <v>0</v>
      </c>
      <c r="L34" s="73"/>
      <c r="M34" s="72">
        <f t="shared" ref="M34:M38" si="25">K34/D34</f>
        <v>0</v>
      </c>
      <c r="N34" s="70">
        <f>SUM(N27:N33)</f>
        <v>81712226518</v>
      </c>
      <c r="O34" s="74">
        <f t="shared" ref="O34:O38" si="26">N34/C34</f>
        <v>0.50411855374345305</v>
      </c>
      <c r="P34" s="32"/>
      <c r="Q34" s="9"/>
      <c r="R34" s="32"/>
    </row>
    <row r="35" spans="1:24" ht="14.25" customHeight="1" x14ac:dyDescent="0.25">
      <c r="A35" s="192">
        <v>7854</v>
      </c>
      <c r="B35" s="19">
        <v>1</v>
      </c>
      <c r="C35" s="75">
        <v>21572418000</v>
      </c>
      <c r="D35" s="75">
        <v>17269702927</v>
      </c>
      <c r="E35" s="76">
        <f t="shared" si="22"/>
        <v>0.80054553583191279</v>
      </c>
      <c r="F35" s="75">
        <v>2456436868</v>
      </c>
      <c r="G35" s="76">
        <f t="shared" si="23"/>
        <v>0.14223967131244214</v>
      </c>
      <c r="H35" s="75">
        <v>4749243308</v>
      </c>
      <c r="I35" s="75">
        <v>2589699055</v>
      </c>
      <c r="J35" s="77">
        <f t="shared" ref="J35:J38" si="27">+I35/H35</f>
        <v>0.54528666717026408</v>
      </c>
      <c r="K35" s="75"/>
      <c r="L35" s="78"/>
      <c r="M35" s="77">
        <f t="shared" si="25"/>
        <v>0</v>
      </c>
      <c r="N35" s="75">
        <f t="shared" ref="N35:N38" si="28">+C35-D35</f>
        <v>4302715073</v>
      </c>
      <c r="O35" s="79">
        <f t="shared" si="26"/>
        <v>0.19945446416808724</v>
      </c>
      <c r="P35" s="9"/>
      <c r="R35" s="32"/>
    </row>
    <row r="36" spans="1:24" ht="14.25" customHeight="1" x14ac:dyDescent="0.25">
      <c r="A36" s="189"/>
      <c r="B36" s="19">
        <v>2</v>
      </c>
      <c r="C36" s="75">
        <v>2204759000</v>
      </c>
      <c r="D36" s="75">
        <v>1743687199</v>
      </c>
      <c r="E36" s="76">
        <f t="shared" si="22"/>
        <v>0.79087428557951234</v>
      </c>
      <c r="F36" s="75">
        <v>220911783</v>
      </c>
      <c r="G36" s="76">
        <f t="shared" si="23"/>
        <v>0.12669232367289979</v>
      </c>
      <c r="H36" s="75">
        <v>260972766</v>
      </c>
      <c r="I36" s="75">
        <v>247880479</v>
      </c>
      <c r="J36" s="77">
        <f t="shared" si="27"/>
        <v>0.94983274614945834</v>
      </c>
      <c r="K36" s="75"/>
      <c r="L36" s="78"/>
      <c r="M36" s="77">
        <f t="shared" si="25"/>
        <v>0</v>
      </c>
      <c r="N36" s="75">
        <f t="shared" si="28"/>
        <v>461071801</v>
      </c>
      <c r="O36" s="79">
        <f t="shared" si="26"/>
        <v>0.20912571442048769</v>
      </c>
      <c r="P36" s="9"/>
      <c r="R36" s="32"/>
    </row>
    <row r="37" spans="1:24" ht="14.25" customHeight="1" x14ac:dyDescent="0.25">
      <c r="A37" s="189"/>
      <c r="B37" s="19">
        <v>3</v>
      </c>
      <c r="C37" s="75">
        <v>711907000</v>
      </c>
      <c r="D37" s="75">
        <v>564097000</v>
      </c>
      <c r="E37" s="76">
        <f t="shared" si="22"/>
        <v>0.79237456577895704</v>
      </c>
      <c r="F37" s="75">
        <v>149528844</v>
      </c>
      <c r="G37" s="76">
        <f t="shared" si="23"/>
        <v>0.26507647443613419</v>
      </c>
      <c r="H37" s="75">
        <v>65091420</v>
      </c>
      <c r="I37" s="75">
        <v>8822520</v>
      </c>
      <c r="J37" s="77">
        <f t="shared" si="27"/>
        <v>0.13554044450098032</v>
      </c>
      <c r="K37" s="75"/>
      <c r="L37" s="78"/>
      <c r="M37" s="77">
        <f t="shared" si="25"/>
        <v>0</v>
      </c>
      <c r="N37" s="75">
        <f t="shared" si="28"/>
        <v>147810000</v>
      </c>
      <c r="O37" s="79">
        <f t="shared" si="26"/>
        <v>0.2076254342210429</v>
      </c>
      <c r="P37" s="9"/>
      <c r="R37" s="32"/>
      <c r="W37" s="38"/>
      <c r="X37" s="39"/>
    </row>
    <row r="38" spans="1:24" ht="14.25" customHeight="1" x14ac:dyDescent="0.25">
      <c r="A38" s="189"/>
      <c r="B38" s="19">
        <v>4</v>
      </c>
      <c r="C38" s="75">
        <v>172751000</v>
      </c>
      <c r="D38" s="75">
        <v>172751000</v>
      </c>
      <c r="E38" s="76">
        <f t="shared" si="22"/>
        <v>1</v>
      </c>
      <c r="F38" s="75">
        <v>55115764</v>
      </c>
      <c r="G38" s="76">
        <f t="shared" si="23"/>
        <v>0.31904743822032866</v>
      </c>
      <c r="H38" s="75">
        <v>4859640</v>
      </c>
      <c r="I38" s="75">
        <v>4859640</v>
      </c>
      <c r="J38" s="77">
        <f t="shared" si="27"/>
        <v>1</v>
      </c>
      <c r="K38" s="75"/>
      <c r="L38" s="78"/>
      <c r="M38" s="77">
        <f t="shared" si="25"/>
        <v>0</v>
      </c>
      <c r="N38" s="75">
        <f t="shared" si="28"/>
        <v>0</v>
      </c>
      <c r="O38" s="79">
        <f t="shared" si="26"/>
        <v>0</v>
      </c>
      <c r="P38" s="9"/>
      <c r="R38" s="32"/>
    </row>
    <row r="39" spans="1:24" ht="14.25" customHeight="1" x14ac:dyDescent="0.25">
      <c r="A39" s="189"/>
      <c r="B39" s="19">
        <v>5</v>
      </c>
      <c r="C39" s="75">
        <v>0</v>
      </c>
      <c r="D39" s="75">
        <v>0</v>
      </c>
      <c r="E39" s="76">
        <v>0</v>
      </c>
      <c r="F39" s="75">
        <v>0</v>
      </c>
      <c r="G39" s="76">
        <v>0</v>
      </c>
      <c r="H39" s="75">
        <v>0</v>
      </c>
      <c r="I39" s="75">
        <v>0</v>
      </c>
      <c r="J39" s="77">
        <v>0</v>
      </c>
      <c r="K39" s="75"/>
      <c r="L39" s="78"/>
      <c r="M39" s="77">
        <v>0</v>
      </c>
      <c r="N39" s="75">
        <v>0</v>
      </c>
      <c r="O39" s="79">
        <v>0</v>
      </c>
      <c r="P39" s="9"/>
      <c r="R39" s="32"/>
    </row>
    <row r="40" spans="1:24" ht="14.25" customHeight="1" x14ac:dyDescent="0.25">
      <c r="A40" s="189"/>
      <c r="B40" s="19">
        <v>6</v>
      </c>
      <c r="C40" s="75">
        <v>183502000</v>
      </c>
      <c r="D40" s="75">
        <v>183502000</v>
      </c>
      <c r="E40" s="76">
        <f>D40/C40</f>
        <v>1</v>
      </c>
      <c r="F40" s="75">
        <v>54715875</v>
      </c>
      <c r="G40" s="76">
        <f>+F40/D40</f>
        <v>0.29817590543972272</v>
      </c>
      <c r="H40" s="75">
        <v>2878960</v>
      </c>
      <c r="I40" s="75">
        <v>2878960</v>
      </c>
      <c r="J40" s="77">
        <f>+I40/H40</f>
        <v>1</v>
      </c>
      <c r="K40" s="75"/>
      <c r="L40" s="78"/>
      <c r="M40" s="77">
        <f>K40/D40</f>
        <v>0</v>
      </c>
      <c r="N40" s="75">
        <f t="shared" ref="N40:N41" si="29">+C40-D40</f>
        <v>0</v>
      </c>
      <c r="O40" s="79">
        <f>N40/C40</f>
        <v>0</v>
      </c>
      <c r="P40" s="9"/>
      <c r="R40" s="32"/>
    </row>
    <row r="41" spans="1:24" ht="14.25" customHeight="1" x14ac:dyDescent="0.25">
      <c r="A41" s="190"/>
      <c r="B41" s="19">
        <v>7</v>
      </c>
      <c r="C41" s="75">
        <v>0</v>
      </c>
      <c r="D41" s="75">
        <v>0</v>
      </c>
      <c r="E41" s="76">
        <v>0</v>
      </c>
      <c r="F41" s="75">
        <v>0</v>
      </c>
      <c r="G41" s="76">
        <v>0</v>
      </c>
      <c r="H41" s="75">
        <v>0</v>
      </c>
      <c r="I41" s="75">
        <v>0</v>
      </c>
      <c r="J41" s="77">
        <v>0</v>
      </c>
      <c r="K41" s="75"/>
      <c r="L41" s="78"/>
      <c r="M41" s="77"/>
      <c r="N41" s="75">
        <f t="shared" si="29"/>
        <v>0</v>
      </c>
      <c r="O41" s="79"/>
      <c r="P41" s="9"/>
      <c r="R41" s="32"/>
    </row>
    <row r="42" spans="1:24" ht="14.25" customHeight="1" x14ac:dyDescent="0.25">
      <c r="A42" s="186" t="s">
        <v>168</v>
      </c>
      <c r="B42" s="187"/>
      <c r="C42" s="70">
        <f t="shared" ref="C42:D42" si="30">SUM(C35:C41)</f>
        <v>24845337000</v>
      </c>
      <c r="D42" s="70">
        <f t="shared" si="30"/>
        <v>19933740126</v>
      </c>
      <c r="E42" s="71">
        <f t="shared" ref="E42:E55" si="31">D42/C42</f>
        <v>0.80231313127288229</v>
      </c>
      <c r="F42" s="70">
        <f>SUM(F35:F41)</f>
        <v>2936709134</v>
      </c>
      <c r="G42" s="71">
        <f t="shared" ref="G42:G43" si="32">+F42/D42</f>
        <v>0.14732353865542713</v>
      </c>
      <c r="H42" s="70">
        <f t="shared" ref="H42:I42" si="33">SUM(H35:H41)</f>
        <v>5083046094</v>
      </c>
      <c r="I42" s="70">
        <f t="shared" si="33"/>
        <v>2854140654</v>
      </c>
      <c r="J42" s="72">
        <f>I42/H42</f>
        <v>0.56150202087858536</v>
      </c>
      <c r="K42" s="70">
        <f>SUM(K35:K41)</f>
        <v>0</v>
      </c>
      <c r="L42" s="73"/>
      <c r="M42" s="72">
        <f t="shared" ref="M42:M43" si="34">K42/D42</f>
        <v>0</v>
      </c>
      <c r="N42" s="70">
        <f>SUM(N35:N41)</f>
        <v>4911596874</v>
      </c>
      <c r="O42" s="74">
        <f t="shared" ref="O42:O53" si="35">N42/C42</f>
        <v>0.19768686872711769</v>
      </c>
      <c r="P42" s="9"/>
      <c r="Q42" s="9"/>
      <c r="R42" s="32"/>
    </row>
    <row r="43" spans="1:24" ht="14.25" customHeight="1" x14ac:dyDescent="0.25">
      <c r="A43" s="192">
        <v>7855</v>
      </c>
      <c r="B43" s="19">
        <v>1</v>
      </c>
      <c r="C43" s="75">
        <v>260928245</v>
      </c>
      <c r="D43" s="75">
        <v>192775257</v>
      </c>
      <c r="E43" s="76">
        <f t="shared" si="31"/>
        <v>0.73880563217676953</v>
      </c>
      <c r="F43" s="75">
        <v>7037333</v>
      </c>
      <c r="G43" s="76">
        <f t="shared" si="32"/>
        <v>3.6505374753566015E-2</v>
      </c>
      <c r="H43" s="75">
        <v>32189100</v>
      </c>
      <c r="I43" s="75">
        <v>32189100</v>
      </c>
      <c r="J43" s="77">
        <f>+I43/H43</f>
        <v>1</v>
      </c>
      <c r="K43" s="75"/>
      <c r="L43" s="78"/>
      <c r="M43" s="77">
        <f t="shared" si="34"/>
        <v>0</v>
      </c>
      <c r="N43" s="75">
        <f t="shared" ref="N43:N46" si="36">+C43-D43</f>
        <v>68152988</v>
      </c>
      <c r="O43" s="79">
        <f t="shared" si="35"/>
        <v>0.26119436782323047</v>
      </c>
      <c r="P43" s="9"/>
      <c r="R43" s="32"/>
    </row>
    <row r="44" spans="1:24" ht="14.25" customHeight="1" x14ac:dyDescent="0.25">
      <c r="A44" s="189"/>
      <c r="B44" s="19">
        <v>2</v>
      </c>
      <c r="C44" s="75">
        <v>270282884</v>
      </c>
      <c r="D44" s="75">
        <v>0</v>
      </c>
      <c r="E44" s="76">
        <f t="shared" si="31"/>
        <v>0</v>
      </c>
      <c r="F44" s="75">
        <v>0</v>
      </c>
      <c r="G44" s="76">
        <v>0</v>
      </c>
      <c r="H44" s="75">
        <v>164433</v>
      </c>
      <c r="I44" s="75">
        <v>164433</v>
      </c>
      <c r="J44" s="77">
        <v>0</v>
      </c>
      <c r="K44" s="75"/>
      <c r="L44" s="78"/>
      <c r="M44" s="77">
        <v>0</v>
      </c>
      <c r="N44" s="75">
        <f t="shared" si="36"/>
        <v>270282884</v>
      </c>
      <c r="O44" s="79">
        <f t="shared" si="35"/>
        <v>1</v>
      </c>
      <c r="P44" s="9"/>
      <c r="R44" s="32"/>
    </row>
    <row r="45" spans="1:24" ht="14.25" customHeight="1" x14ac:dyDescent="0.25">
      <c r="A45" s="189"/>
      <c r="B45" s="19">
        <v>3</v>
      </c>
      <c r="C45" s="75">
        <v>1083237731</v>
      </c>
      <c r="D45" s="75">
        <v>892338000</v>
      </c>
      <c r="E45" s="76">
        <f t="shared" si="31"/>
        <v>0.82376931163229583</v>
      </c>
      <c r="F45" s="75">
        <v>74307965</v>
      </c>
      <c r="G45" s="76">
        <f t="shared" ref="G45:G55" si="37">+F45/D45</f>
        <v>8.3273339250373737E-2</v>
      </c>
      <c r="H45" s="75">
        <v>58315067</v>
      </c>
      <c r="I45" s="75">
        <v>58315067</v>
      </c>
      <c r="J45" s="77">
        <f t="shared" ref="J45:J46" si="38">+I45/H45</f>
        <v>1</v>
      </c>
      <c r="K45" s="75"/>
      <c r="L45" s="78"/>
      <c r="M45" s="77">
        <f t="shared" ref="M45:M53" si="39">K45/D45</f>
        <v>0</v>
      </c>
      <c r="N45" s="75">
        <f t="shared" si="36"/>
        <v>190899731</v>
      </c>
      <c r="O45" s="79">
        <f t="shared" si="35"/>
        <v>0.1762306883677042</v>
      </c>
      <c r="P45" s="9"/>
      <c r="R45" s="32"/>
    </row>
    <row r="46" spans="1:24" ht="14.25" customHeight="1" x14ac:dyDescent="0.25">
      <c r="A46" s="190"/>
      <c r="B46" s="19">
        <v>4</v>
      </c>
      <c r="C46" s="75">
        <v>590737140</v>
      </c>
      <c r="D46" s="75">
        <v>590737140</v>
      </c>
      <c r="E46" s="76">
        <f t="shared" si="31"/>
        <v>1</v>
      </c>
      <c r="F46" s="75">
        <v>144493324</v>
      </c>
      <c r="G46" s="76">
        <f t="shared" si="37"/>
        <v>0.24459834030411565</v>
      </c>
      <c r="H46" s="75">
        <v>105359532</v>
      </c>
      <c r="I46" s="75">
        <v>105359532</v>
      </c>
      <c r="J46" s="77">
        <f t="shared" si="38"/>
        <v>1</v>
      </c>
      <c r="K46" s="75"/>
      <c r="L46" s="78"/>
      <c r="M46" s="77">
        <f t="shared" si="39"/>
        <v>0</v>
      </c>
      <c r="N46" s="75">
        <f t="shared" si="36"/>
        <v>0</v>
      </c>
      <c r="O46" s="79">
        <f t="shared" si="35"/>
        <v>0</v>
      </c>
      <c r="P46" s="9"/>
      <c r="R46" s="32"/>
    </row>
    <row r="47" spans="1:24" ht="14.25" customHeight="1" x14ac:dyDescent="0.25">
      <c r="A47" s="186" t="s">
        <v>168</v>
      </c>
      <c r="B47" s="187"/>
      <c r="C47" s="80">
        <f t="shared" ref="C47:D47" si="40">SUM(C43:C46)</f>
        <v>2205186000</v>
      </c>
      <c r="D47" s="80">
        <f t="shared" si="40"/>
        <v>1675850397</v>
      </c>
      <c r="E47" s="71">
        <f t="shared" si="31"/>
        <v>0.75995875041833205</v>
      </c>
      <c r="F47" s="70">
        <f>SUM(F43:F46)</f>
        <v>225838622</v>
      </c>
      <c r="G47" s="71">
        <f t="shared" si="37"/>
        <v>0.1347606101381614</v>
      </c>
      <c r="H47" s="80">
        <f t="shared" ref="H47:I47" si="41">SUM(H43:H46)</f>
        <v>196028132</v>
      </c>
      <c r="I47" s="80">
        <f t="shared" si="41"/>
        <v>196028132</v>
      </c>
      <c r="J47" s="72">
        <f t="shared" ref="J47:J48" si="42">I47/H47</f>
        <v>1</v>
      </c>
      <c r="K47" s="70">
        <f>SUM(K43:K46)</f>
        <v>0</v>
      </c>
      <c r="L47" s="73"/>
      <c r="M47" s="72">
        <f t="shared" si="39"/>
        <v>0</v>
      </c>
      <c r="N47" s="70">
        <f>SUM(N43:N46)</f>
        <v>529335603</v>
      </c>
      <c r="O47" s="74">
        <f t="shared" si="35"/>
        <v>0.24004124958166795</v>
      </c>
      <c r="P47" s="9"/>
      <c r="Q47" s="9"/>
      <c r="R47" s="32"/>
    </row>
    <row r="48" spans="1:24" ht="14.25" customHeight="1" x14ac:dyDescent="0.25">
      <c r="A48" s="188" t="s">
        <v>169</v>
      </c>
      <c r="B48" s="203">
        <v>1</v>
      </c>
      <c r="C48" s="64">
        <v>2573903585</v>
      </c>
      <c r="D48" s="64">
        <v>2122527898</v>
      </c>
      <c r="E48" s="65">
        <f t="shared" si="31"/>
        <v>0.8246338015027086</v>
      </c>
      <c r="F48" s="64">
        <v>668208666</v>
      </c>
      <c r="G48" s="76">
        <f t="shared" si="37"/>
        <v>0.31481737725550496</v>
      </c>
      <c r="H48" s="66">
        <v>12401541757</v>
      </c>
      <c r="I48" s="75">
        <v>3201171074</v>
      </c>
      <c r="J48" s="76">
        <f t="shared" si="42"/>
        <v>0.25812686331464491</v>
      </c>
      <c r="K48" s="75"/>
      <c r="L48" s="78"/>
      <c r="M48" s="77">
        <f t="shared" si="39"/>
        <v>0</v>
      </c>
      <c r="N48" s="75">
        <f t="shared" ref="N48:N50" si="43">+C48-D48</f>
        <v>451375687</v>
      </c>
      <c r="O48" s="79">
        <f t="shared" si="35"/>
        <v>0.17536619849729143</v>
      </c>
      <c r="P48" s="9"/>
      <c r="R48" s="32"/>
      <c r="T48" s="40"/>
      <c r="V48" s="9"/>
    </row>
    <row r="49" spans="1:19" ht="14.25" customHeight="1" x14ac:dyDescent="0.25">
      <c r="A49" s="189"/>
      <c r="B49" s="203">
        <v>2</v>
      </c>
      <c r="C49" s="64">
        <v>259375739881</v>
      </c>
      <c r="D49" s="64">
        <v>2799455290</v>
      </c>
      <c r="E49" s="65">
        <f t="shared" si="31"/>
        <v>1.0793049848395124E-2</v>
      </c>
      <c r="F49" s="64">
        <v>667553492</v>
      </c>
      <c r="G49" s="76">
        <f t="shared" si="37"/>
        <v>0.23845835094583703</v>
      </c>
      <c r="H49" s="66">
        <v>51775130613</v>
      </c>
      <c r="I49" s="75">
        <v>16978171518</v>
      </c>
      <c r="J49" s="77">
        <f>+I49/H49</f>
        <v>0.32792136527680765</v>
      </c>
      <c r="K49" s="75"/>
      <c r="L49" s="78"/>
      <c r="M49" s="77">
        <f t="shared" si="39"/>
        <v>0</v>
      </c>
      <c r="N49" s="75">
        <f t="shared" si="43"/>
        <v>256576284591</v>
      </c>
      <c r="O49" s="79">
        <f t="shared" si="35"/>
        <v>0.98920695015160487</v>
      </c>
      <c r="P49" s="9"/>
      <c r="R49" s="32"/>
    </row>
    <row r="50" spans="1:19" ht="14.25" customHeight="1" x14ac:dyDescent="0.25">
      <c r="A50" s="190"/>
      <c r="B50" s="203">
        <v>4</v>
      </c>
      <c r="C50" s="64">
        <v>3585939534</v>
      </c>
      <c r="D50" s="64">
        <v>1685016793</v>
      </c>
      <c r="E50" s="65">
        <f t="shared" si="31"/>
        <v>0.46989548402128745</v>
      </c>
      <c r="F50" s="64">
        <v>617153960</v>
      </c>
      <c r="G50" s="76">
        <f t="shared" si="37"/>
        <v>0.36625982753633007</v>
      </c>
      <c r="H50" s="66">
        <v>865694333</v>
      </c>
      <c r="I50" s="75">
        <v>439966933</v>
      </c>
      <c r="J50" s="77">
        <f t="shared" ref="J50:J51" si="44">I50/H50</f>
        <v>0.50822434227486157</v>
      </c>
      <c r="K50" s="75"/>
      <c r="L50" s="78"/>
      <c r="M50" s="77">
        <f t="shared" si="39"/>
        <v>0</v>
      </c>
      <c r="N50" s="75">
        <f t="shared" si="43"/>
        <v>1900922741</v>
      </c>
      <c r="O50" s="79">
        <f t="shared" si="35"/>
        <v>0.53010451597871255</v>
      </c>
      <c r="P50" s="9"/>
      <c r="R50" s="32"/>
    </row>
    <row r="51" spans="1:19" ht="14.25" customHeight="1" x14ac:dyDescent="0.25">
      <c r="A51" s="186" t="s">
        <v>168</v>
      </c>
      <c r="B51" s="187"/>
      <c r="C51" s="80">
        <f t="shared" ref="C51:D51" si="45">SUM(C48:C50)</f>
        <v>265535583000</v>
      </c>
      <c r="D51" s="80">
        <f t="shared" si="45"/>
        <v>6606999981</v>
      </c>
      <c r="E51" s="72">
        <f t="shared" si="31"/>
        <v>2.4881787617142069E-2</v>
      </c>
      <c r="F51" s="80">
        <f>SUM(F48:F50)</f>
        <v>1952916118</v>
      </c>
      <c r="G51" s="72">
        <f t="shared" si="37"/>
        <v>0.2955828853664409</v>
      </c>
      <c r="H51" s="80">
        <f t="shared" ref="H51:I51" si="46">SUM(H48:H50)</f>
        <v>65042366703</v>
      </c>
      <c r="I51" s="80">
        <f t="shared" si="46"/>
        <v>20619309525</v>
      </c>
      <c r="J51" s="72">
        <f t="shared" si="44"/>
        <v>0.31701351857556193</v>
      </c>
      <c r="K51" s="70">
        <f>SUM(K48:K50)</f>
        <v>0</v>
      </c>
      <c r="L51" s="73"/>
      <c r="M51" s="72">
        <f t="shared" si="39"/>
        <v>0</v>
      </c>
      <c r="N51" s="70">
        <f>SUM(N48:N50)</f>
        <v>258928583019</v>
      </c>
      <c r="O51" s="74">
        <f t="shared" si="35"/>
        <v>0.9751182123828579</v>
      </c>
      <c r="P51" s="9"/>
      <c r="Q51" s="9"/>
      <c r="R51" s="32"/>
      <c r="S51" s="38"/>
    </row>
    <row r="52" spans="1:19" ht="14.25" customHeight="1" x14ac:dyDescent="0.25">
      <c r="A52" s="191">
        <v>7857</v>
      </c>
      <c r="B52" s="203">
        <v>1</v>
      </c>
      <c r="C52" s="64">
        <v>11948252500</v>
      </c>
      <c r="D52" s="64">
        <v>10924351300</v>
      </c>
      <c r="E52" s="65">
        <f t="shared" si="31"/>
        <v>0.91430535971682891</v>
      </c>
      <c r="F52" s="64">
        <v>2826522295</v>
      </c>
      <c r="G52" s="65">
        <f t="shared" si="37"/>
        <v>0.25873593931385197</v>
      </c>
      <c r="H52" s="64">
        <v>1245682822</v>
      </c>
      <c r="I52" s="64">
        <v>1166167436</v>
      </c>
      <c r="J52" s="77">
        <f t="shared" ref="J52:J53" si="47">+I52/H52</f>
        <v>0.9361672292531622</v>
      </c>
      <c r="K52" s="75"/>
      <c r="L52" s="78"/>
      <c r="M52" s="77">
        <f t="shared" si="39"/>
        <v>0</v>
      </c>
      <c r="N52" s="75">
        <f t="shared" ref="N52:N54" si="48">+C52-D52</f>
        <v>1023901200</v>
      </c>
      <c r="O52" s="79">
        <f t="shared" si="35"/>
        <v>8.5694640283171114E-2</v>
      </c>
      <c r="P52" s="9"/>
      <c r="R52" s="32"/>
    </row>
    <row r="53" spans="1:19" ht="14.25" customHeight="1" x14ac:dyDescent="0.25">
      <c r="A53" s="189"/>
      <c r="B53" s="203">
        <v>2</v>
      </c>
      <c r="C53" s="64">
        <v>3624024500</v>
      </c>
      <c r="D53" s="64">
        <v>2996489385</v>
      </c>
      <c r="E53" s="65">
        <f t="shared" si="31"/>
        <v>0.82684026694631896</v>
      </c>
      <c r="F53" s="64">
        <v>668670166</v>
      </c>
      <c r="G53" s="65">
        <f t="shared" si="37"/>
        <v>0.2231511879692509</v>
      </c>
      <c r="H53" s="64">
        <v>2775262197</v>
      </c>
      <c r="I53" s="64">
        <v>2457267146</v>
      </c>
      <c r="J53" s="77">
        <f t="shared" si="47"/>
        <v>0.88541801515411911</v>
      </c>
      <c r="K53" s="75"/>
      <c r="L53" s="78"/>
      <c r="M53" s="77">
        <f t="shared" si="39"/>
        <v>0</v>
      </c>
      <c r="N53" s="75">
        <f t="shared" si="48"/>
        <v>627535115</v>
      </c>
      <c r="O53" s="79">
        <f t="shared" si="35"/>
        <v>0.17315973305368107</v>
      </c>
      <c r="P53" s="9"/>
      <c r="R53" s="32"/>
    </row>
    <row r="54" spans="1:19" ht="14.25" customHeight="1" x14ac:dyDescent="0.25">
      <c r="A54" s="190"/>
      <c r="B54" s="203">
        <v>4</v>
      </c>
      <c r="C54" s="64">
        <v>4000000000</v>
      </c>
      <c r="D54" s="64">
        <v>3904474993</v>
      </c>
      <c r="E54" s="65">
        <f t="shared" si="31"/>
        <v>0.97611874825</v>
      </c>
      <c r="F54" s="64"/>
      <c r="G54" s="65">
        <f t="shared" si="37"/>
        <v>0</v>
      </c>
      <c r="H54" s="64"/>
      <c r="I54" s="64"/>
      <c r="J54" s="77">
        <v>0</v>
      </c>
      <c r="K54" s="75"/>
      <c r="L54" s="78"/>
      <c r="M54" s="77">
        <v>0</v>
      </c>
      <c r="N54" s="75">
        <f t="shared" si="48"/>
        <v>95525007</v>
      </c>
      <c r="O54" s="79">
        <v>2.3900000000000001E-2</v>
      </c>
      <c r="P54" s="9"/>
      <c r="R54" s="32"/>
    </row>
    <row r="55" spans="1:19" ht="14.25" customHeight="1" x14ac:dyDescent="0.25">
      <c r="A55" s="186" t="s">
        <v>168</v>
      </c>
      <c r="B55" s="187"/>
      <c r="C55" s="80">
        <f t="shared" ref="C55:D55" si="49">SUM(C52:C54)</f>
        <v>19572277000</v>
      </c>
      <c r="D55" s="80">
        <f t="shared" si="49"/>
        <v>17825315678</v>
      </c>
      <c r="E55" s="72">
        <f t="shared" si="31"/>
        <v>0.91074307184595849</v>
      </c>
      <c r="F55" s="80">
        <f>SUM(F52:F54)</f>
        <v>3495192461</v>
      </c>
      <c r="G55" s="72">
        <f t="shared" si="37"/>
        <v>0.19608025597626669</v>
      </c>
      <c r="H55" s="80">
        <f t="shared" ref="H55:I55" si="50">SUM(H52:H54)</f>
        <v>4020945019</v>
      </c>
      <c r="I55" s="80">
        <f t="shared" si="50"/>
        <v>3623434582</v>
      </c>
      <c r="J55" s="72">
        <f>I55/H55</f>
        <v>0.90114004665031211</v>
      </c>
      <c r="K55" s="70">
        <f>SUM(K52:K54)</f>
        <v>0</v>
      </c>
      <c r="L55" s="73"/>
      <c r="M55" s="72">
        <f>K55/D55</f>
        <v>0</v>
      </c>
      <c r="N55" s="70">
        <f>SUM(N52:N54)</f>
        <v>1746961322</v>
      </c>
      <c r="O55" s="74">
        <f>N55/C55</f>
        <v>8.9256928154041557E-2</v>
      </c>
      <c r="P55" s="9"/>
      <c r="Q55" s="9"/>
      <c r="R55" s="32"/>
    </row>
    <row r="56" spans="1:19" ht="15" customHeight="1" x14ac:dyDescent="0.25">
      <c r="A56" s="40" t="s">
        <v>170</v>
      </c>
      <c r="M56" s="41"/>
      <c r="Q56" s="41"/>
    </row>
    <row r="57" spans="1:19" ht="15" customHeight="1" x14ac:dyDescent="0.25">
      <c r="E57" s="32"/>
      <c r="G57" s="32"/>
      <c r="M57" s="9"/>
    </row>
    <row r="58" spans="1:19" ht="15" customHeight="1" x14ac:dyDescent="0.25">
      <c r="C58" s="9"/>
      <c r="D58" s="9"/>
      <c r="E58" s="9"/>
      <c r="F58" s="9"/>
      <c r="G58" s="9"/>
      <c r="H58" s="9"/>
      <c r="I58" s="9"/>
      <c r="K58" s="9"/>
      <c r="L58" s="9"/>
      <c r="M58" s="32"/>
      <c r="N58" s="9"/>
    </row>
    <row r="59" spans="1:19" ht="15" customHeight="1" x14ac:dyDescent="0.25">
      <c r="D59" s="32"/>
      <c r="E59" s="32"/>
      <c r="G59" s="32"/>
      <c r="M59" s="32"/>
    </row>
    <row r="60" spans="1:19" ht="15" customHeight="1" x14ac:dyDescent="0.25">
      <c r="D60" s="32"/>
      <c r="E60" s="32"/>
      <c r="F60" s="32"/>
      <c r="G60" s="32"/>
      <c r="M60" s="9"/>
    </row>
    <row r="61" spans="1:19" ht="15" customHeight="1" x14ac:dyDescent="0.25">
      <c r="D61" s="32"/>
      <c r="E61" s="32"/>
      <c r="G61" s="32"/>
      <c r="M61" s="9"/>
    </row>
    <row r="62" spans="1:19" ht="15" customHeight="1" x14ac:dyDescent="0.25">
      <c r="D62" s="32"/>
      <c r="E62" s="32"/>
      <c r="G62" s="32"/>
      <c r="M62" s="9"/>
    </row>
    <row r="63" spans="1:19" ht="15" customHeight="1" x14ac:dyDescent="0.25">
      <c r="D63" s="32"/>
      <c r="E63" s="32"/>
      <c r="G63" s="32"/>
      <c r="M63" s="9"/>
    </row>
    <row r="64" spans="1:19" ht="15" customHeight="1" x14ac:dyDescent="0.25">
      <c r="E64" s="32"/>
      <c r="G64" s="32"/>
      <c r="M64" s="9"/>
    </row>
    <row r="65" spans="5:13" ht="15" customHeight="1" x14ac:dyDescent="0.25">
      <c r="E65" s="32"/>
      <c r="G65" s="32"/>
      <c r="M65" s="9"/>
    </row>
    <row r="66" spans="5:13" ht="15" customHeight="1" x14ac:dyDescent="0.25">
      <c r="E66" s="32"/>
      <c r="G66" s="32"/>
      <c r="M66" s="9"/>
    </row>
    <row r="67" spans="5:13" ht="15" customHeight="1" x14ac:dyDescent="0.25">
      <c r="E67" s="32"/>
      <c r="G67" s="32"/>
      <c r="M67" s="9"/>
    </row>
    <row r="68" spans="5:13" ht="15" customHeight="1" x14ac:dyDescent="0.25">
      <c r="E68" s="32"/>
      <c r="G68" s="32"/>
      <c r="M68" s="9"/>
    </row>
    <row r="69" spans="5:13" ht="15" customHeight="1" x14ac:dyDescent="0.25">
      <c r="E69" s="32"/>
      <c r="G69" s="32"/>
      <c r="M69" s="9"/>
    </row>
    <row r="70" spans="5:13" ht="15" customHeight="1" x14ac:dyDescent="0.25">
      <c r="E70" s="32"/>
      <c r="G70" s="32"/>
      <c r="M70" s="9"/>
    </row>
    <row r="71" spans="5:13" ht="15" customHeight="1" x14ac:dyDescent="0.25">
      <c r="E71" s="32"/>
      <c r="G71" s="32"/>
      <c r="M71" s="9"/>
    </row>
    <row r="72" spans="5:13" ht="15" customHeight="1" x14ac:dyDescent="0.25">
      <c r="E72" s="32"/>
      <c r="G72" s="32"/>
      <c r="M72" s="9"/>
    </row>
    <row r="73" spans="5:13" ht="15" customHeight="1" x14ac:dyDescent="0.25">
      <c r="E73" s="32"/>
      <c r="G73" s="32"/>
      <c r="M73" s="9"/>
    </row>
    <row r="74" spans="5:13" ht="15" customHeight="1" x14ac:dyDescent="0.25">
      <c r="E74" s="32"/>
      <c r="G74" s="32"/>
      <c r="M74" s="9"/>
    </row>
    <row r="75" spans="5:13" ht="15" customHeight="1" x14ac:dyDescent="0.25">
      <c r="E75" s="32"/>
      <c r="G75" s="32"/>
      <c r="M75" s="9"/>
    </row>
    <row r="76" spans="5:13" ht="15" customHeight="1" x14ac:dyDescent="0.25">
      <c r="E76" s="32"/>
      <c r="G76" s="32"/>
      <c r="M76" s="9"/>
    </row>
    <row r="77" spans="5:13" ht="15" customHeight="1" x14ac:dyDescent="0.25">
      <c r="E77" s="32"/>
      <c r="G77" s="32"/>
      <c r="M77" s="9"/>
    </row>
  </sheetData>
  <mergeCells count="22">
    <mergeCell ref="K2:M2"/>
    <mergeCell ref="N2:O2"/>
    <mergeCell ref="A11:B11"/>
    <mergeCell ref="A35:A41"/>
    <mergeCell ref="A42:B42"/>
    <mergeCell ref="A2:A3"/>
    <mergeCell ref="B2:B3"/>
    <mergeCell ref="C2:G2"/>
    <mergeCell ref="H2:J2"/>
    <mergeCell ref="A43:A46"/>
    <mergeCell ref="A4:A10"/>
    <mergeCell ref="A12:A19"/>
    <mergeCell ref="A20:B20"/>
    <mergeCell ref="A21:A25"/>
    <mergeCell ref="A26:B26"/>
    <mergeCell ref="A27:A33"/>
    <mergeCell ref="A34:B34"/>
    <mergeCell ref="A47:B47"/>
    <mergeCell ref="A48:A50"/>
    <mergeCell ref="A51:B51"/>
    <mergeCell ref="A52:A54"/>
    <mergeCell ref="A55:B55"/>
  </mergeCells>
  <printOptions horizontalCentered="1"/>
  <pageMargins left="0.31496062992125984" right="0.31496062992125984" top="0.74803149606299213" bottom="0.74803149606299213" header="0" footer="0"/>
  <pageSetup paperSize="5"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Resumen Ejecutivo</vt:lpstr>
      <vt:lpstr>PROYECTO 7850</vt:lpstr>
      <vt:lpstr>PROYECTO 7851</vt:lpstr>
      <vt:lpstr>PROYECTO 7852</vt:lpstr>
      <vt:lpstr>PROYECTO 7853</vt:lpstr>
      <vt:lpstr>PROYECTO 7854</vt:lpstr>
      <vt:lpstr>PROYECTO 7855</vt:lpstr>
      <vt:lpstr>PROYECTO 7856</vt:lpstr>
      <vt:lpstr>PROYECTO 7857</vt:lpstr>
      <vt:lpstr>Presupuesto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Angela Fonseca</dc:creator>
  <cp:lastModifiedBy>Luz Angela Fonseca Ruiz</cp:lastModifiedBy>
  <dcterms:created xsi:type="dcterms:W3CDTF">2021-09-02T20:31:16Z</dcterms:created>
  <dcterms:modified xsi:type="dcterms:W3CDTF">2023-08-25T15:20:09Z</dcterms:modified>
</cp:coreProperties>
</file>